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60" windowWidth="20115" windowHeight="8010" tabRatio="636" activeTab="4"/>
  </bookViews>
  <sheets>
    <sheet name="Головна" sheetId="4" r:id="rId1"/>
    <sheet name="Таблиця" sheetId="1" r:id="rId2"/>
    <sheet name="Стат пенсії" sheetId="2" r:id="rId3"/>
    <sheet name="Стат ВВП" sheetId="3" r:id="rId4"/>
    <sheet name="Прогнози 2016-19" sheetId="5" r:id="rId5"/>
    <sheet name="Інвестиції експорт 2015vs2013" sheetId="6" r:id="rId6"/>
    <sheet name="Секторальні баланси" sheetId="7" r:id="rId7"/>
  </sheets>
  <definedNames>
    <definedName name="_xlnm.Print_Area" localSheetId="0">Головна!$B$11:$AA$53</definedName>
  </definedNames>
  <calcPr calcId="125725"/>
</workbook>
</file>

<file path=xl/calcChain.xml><?xml version="1.0" encoding="utf-8"?>
<calcChain xmlns="http://schemas.openxmlformats.org/spreadsheetml/2006/main">
  <c r="CD1" i="7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97" i="6"/>
  <c r="J97"/>
  <c r="J96"/>
  <c r="H95"/>
  <c r="G95"/>
  <c r="F95"/>
  <c r="E95"/>
  <c r="D95"/>
  <c r="C95"/>
  <c r="B95"/>
  <c r="C97"/>
  <c r="D97"/>
  <c r="E97"/>
  <c r="F97"/>
  <c r="G97"/>
  <c r="H97"/>
  <c r="C96"/>
  <c r="D96"/>
  <c r="E96"/>
  <c r="F96"/>
  <c r="G96"/>
  <c r="H96"/>
  <c r="B96"/>
  <c r="A97"/>
  <c r="A96"/>
  <c r="B16"/>
  <c r="D93"/>
  <c r="E93"/>
  <c r="F93" s="1"/>
  <c r="G93" s="1"/>
  <c r="H93" s="1"/>
  <c r="C93"/>
  <c r="D92"/>
  <c r="E92"/>
  <c r="F92" s="1"/>
  <c r="G92" s="1"/>
  <c r="H92" s="1"/>
  <c r="C92"/>
  <c r="A93"/>
  <c r="H3"/>
  <c r="V30" i="1" l="1"/>
  <c r="U30"/>
  <c r="G9" i="5"/>
  <c r="G18"/>
  <c r="S12" i="4" l="1"/>
  <c r="B15" i="5"/>
  <c r="V20" i="1"/>
  <c r="U20"/>
  <c r="T20"/>
  <c r="U38"/>
  <c r="T38"/>
  <c r="F9" i="5"/>
  <c r="G16"/>
  <c r="F16"/>
  <c r="C6" i="4"/>
  <c r="C5"/>
  <c r="X2" i="1"/>
  <c r="B8" i="5"/>
  <c r="B9" s="1"/>
  <c r="B10" s="1"/>
  <c r="B11" s="1"/>
  <c r="G5" i="4" l="1"/>
  <c r="Z8" i="1" s="1"/>
  <c r="D5" i="4"/>
  <c r="W8" i="1" s="1"/>
  <c r="D6" i="4"/>
  <c r="W10" i="1" s="1"/>
  <c r="B16" i="5"/>
  <c r="B17" s="1"/>
  <c r="B18" s="1"/>
  <c r="E5" i="4"/>
  <c r="X8" i="1" s="1"/>
  <c r="F5" i="4"/>
  <c r="Y8" i="1" s="1"/>
  <c r="L28"/>
  <c r="M28"/>
  <c r="U18"/>
  <c r="V7"/>
  <c r="V32" s="1"/>
  <c r="V8"/>
  <c r="V10"/>
  <c r="F35" i="3"/>
  <c r="H5" i="4" l="1"/>
  <c r="E6"/>
  <c r="X10" i="1" s="1"/>
  <c r="F6" i="4"/>
  <c r="Y10" i="1" s="1"/>
  <c r="G6" i="4"/>
  <c r="Z10" i="1" s="1"/>
  <c r="Z2"/>
  <c r="N24"/>
  <c r="N25"/>
  <c r="N26"/>
  <c r="N23"/>
  <c r="H6" i="4" l="1"/>
  <c r="P34" i="1"/>
  <c r="N33"/>
  <c r="T18"/>
  <c r="S18"/>
  <c r="P18"/>
  <c r="R17"/>
  <c r="Q34"/>
  <c r="R34"/>
  <c r="S34"/>
  <c r="T34"/>
  <c r="U8"/>
  <c r="T8"/>
  <c r="S8"/>
  <c r="R8"/>
  <c r="Q8"/>
  <c r="P8"/>
  <c r="O8"/>
  <c r="N8"/>
  <c r="N9" s="1"/>
  <c r="M8"/>
  <c r="L8"/>
  <c r="K8"/>
  <c r="J8"/>
  <c r="I8"/>
  <c r="H8"/>
  <c r="G8"/>
  <c r="F8"/>
  <c r="E8"/>
  <c r="D8"/>
  <c r="C8"/>
  <c r="U10"/>
  <c r="T10"/>
  <c r="S10"/>
  <c r="R10"/>
  <c r="Q10"/>
  <c r="P10"/>
  <c r="O10"/>
  <c r="O11" s="1"/>
  <c r="N10"/>
  <c r="M10"/>
  <c r="L10"/>
  <c r="K10"/>
  <c r="J10"/>
  <c r="I10"/>
  <c r="H10"/>
  <c r="G10"/>
  <c r="F10"/>
  <c r="E10"/>
  <c r="D10"/>
  <c r="C10"/>
  <c r="U7"/>
  <c r="C7"/>
  <c r="D7"/>
  <c r="E7"/>
  <c r="F7"/>
  <c r="G7"/>
  <c r="H7"/>
  <c r="I7"/>
  <c r="J7"/>
  <c r="K7"/>
  <c r="L7"/>
  <c r="M7"/>
  <c r="N7"/>
  <c r="O7"/>
  <c r="P7"/>
  <c r="Q7"/>
  <c r="R7"/>
  <c r="S7"/>
  <c r="T7"/>
  <c r="T32" s="1"/>
  <c r="V41"/>
  <c r="W41" s="1"/>
  <c r="U41"/>
  <c r="T41"/>
  <c r="S41"/>
  <c r="R41"/>
  <c r="Q41"/>
  <c r="P41"/>
  <c r="O41"/>
  <c r="N41"/>
  <c r="N42" s="1"/>
  <c r="M41"/>
  <c r="L41"/>
  <c r="K41"/>
  <c r="J41"/>
  <c r="I41"/>
  <c r="H41"/>
  <c r="G41"/>
  <c r="F41"/>
  <c r="E41"/>
  <c r="D41"/>
  <c r="C41"/>
  <c r="C39"/>
  <c r="D39"/>
  <c r="E39"/>
  <c r="F39"/>
  <c r="G39"/>
  <c r="H39"/>
  <c r="I39"/>
  <c r="J39"/>
  <c r="K39"/>
  <c r="L39"/>
  <c r="M39"/>
  <c r="N39"/>
  <c r="U39"/>
  <c r="T39"/>
  <c r="S39"/>
  <c r="R39"/>
  <c r="Q39"/>
  <c r="P39"/>
  <c r="O39"/>
  <c r="V39"/>
  <c r="O9" l="1"/>
  <c r="P9" s="1"/>
  <c r="Q9" s="1"/>
  <c r="R9" s="1"/>
  <c r="S9" s="1"/>
  <c r="T9" s="1"/>
  <c r="U9" s="1"/>
  <c r="V9" s="1"/>
  <c r="W9" s="1"/>
  <c r="X9" s="1"/>
  <c r="Y9" s="1"/>
  <c r="Z9" s="1"/>
  <c r="U35"/>
  <c r="U32"/>
  <c r="E40"/>
  <c r="I40"/>
  <c r="M40"/>
  <c r="Q40"/>
  <c r="U40"/>
  <c r="K40"/>
  <c r="G40"/>
  <c r="O40"/>
  <c r="S40"/>
  <c r="O42"/>
  <c r="O43" s="1"/>
  <c r="W39"/>
  <c r="V40"/>
  <c r="R40"/>
  <c r="N40"/>
  <c r="J40"/>
  <c r="F40"/>
  <c r="P40"/>
  <c r="T40"/>
  <c r="L40"/>
  <c r="H40"/>
  <c r="D40"/>
  <c r="O23"/>
  <c r="O24"/>
  <c r="O25"/>
  <c r="O26"/>
  <c r="Q17"/>
  <c r="P11"/>
  <c r="S35"/>
  <c r="T35"/>
  <c r="V35" s="1"/>
  <c r="W35" s="1"/>
  <c r="R18"/>
  <c r="P35"/>
  <c r="O33"/>
  <c r="P33"/>
  <c r="Q33"/>
  <c r="R33"/>
  <c r="S33"/>
  <c r="T33"/>
  <c r="U33"/>
  <c r="X39" l="1"/>
  <c r="W40"/>
  <c r="P27"/>
  <c r="P42"/>
  <c r="P43" s="1"/>
  <c r="R35"/>
  <c r="Q18"/>
  <c r="Q11"/>
  <c r="P23"/>
  <c r="P24"/>
  <c r="P25"/>
  <c r="P26"/>
  <c r="X4"/>
  <c r="V33"/>
  <c r="W33" s="1"/>
  <c r="W16" s="1"/>
  <c r="P28" l="1"/>
  <c r="Y39"/>
  <c r="X40"/>
  <c r="Q26"/>
  <c r="Q42"/>
  <c r="Q43" s="1"/>
  <c r="R11"/>
  <c r="R42" s="1"/>
  <c r="Q23"/>
  <c r="Q24"/>
  <c r="Q25"/>
  <c r="Q27"/>
  <c r="Q35"/>
  <c r="Y4"/>
  <c r="Q28" l="1"/>
  <c r="Q31" s="1"/>
  <c r="Z39"/>
  <c r="Z40" s="1"/>
  <c r="Y40"/>
  <c r="R43"/>
  <c r="U34"/>
  <c r="S11"/>
  <c r="S42" s="1"/>
  <c r="S43" s="1"/>
  <c r="R23"/>
  <c r="R24"/>
  <c r="R25"/>
  <c r="R26"/>
  <c r="R27"/>
  <c r="N35"/>
  <c r="N18" s="1"/>
  <c r="O35"/>
  <c r="O18" s="1"/>
  <c r="Z4"/>
  <c r="R28" l="1"/>
  <c r="R31" s="1"/>
  <c r="O19"/>
  <c r="O27"/>
  <c r="O28" s="1"/>
  <c r="T11"/>
  <c r="T42" s="1"/>
  <c r="T43" s="1"/>
  <c r="S23"/>
  <c r="S24"/>
  <c r="S25"/>
  <c r="S26"/>
  <c r="S27"/>
  <c r="N19"/>
  <c r="N27"/>
  <c r="N28" s="1"/>
  <c r="W7"/>
  <c r="S28" l="1"/>
  <c r="S31" s="1"/>
  <c r="V18"/>
  <c r="V19" s="1"/>
  <c r="V38" s="1"/>
  <c r="O34"/>
  <c r="U11"/>
  <c r="U42" s="1"/>
  <c r="U43" s="1"/>
  <c r="T23"/>
  <c r="T24"/>
  <c r="T25"/>
  <c r="T26"/>
  <c r="T27"/>
  <c r="N34"/>
  <c r="W18"/>
  <c r="W19" s="1"/>
  <c r="X7"/>
  <c r="Y7" s="1"/>
  <c r="Z7" s="1"/>
  <c r="W20" l="1"/>
  <c r="P20"/>
  <c r="Q20"/>
  <c r="R20"/>
  <c r="S20"/>
  <c r="N20"/>
  <c r="N32" s="1"/>
  <c r="O20"/>
  <c r="T28"/>
  <c r="T31" s="1"/>
  <c r="O31"/>
  <c r="P31"/>
  <c r="V34"/>
  <c r="U23"/>
  <c r="U24"/>
  <c r="U25"/>
  <c r="U26"/>
  <c r="U27"/>
  <c r="V11"/>
  <c r="W34"/>
  <c r="O32" l="1"/>
  <c r="O30"/>
  <c r="Q32"/>
  <c r="Q30"/>
  <c r="R32"/>
  <c r="R30"/>
  <c r="S32"/>
  <c r="S30"/>
  <c r="T30"/>
  <c r="W32"/>
  <c r="W30"/>
  <c r="P32"/>
  <c r="P30"/>
  <c r="U28"/>
  <c r="U31" s="1"/>
  <c r="V42"/>
  <c r="W11"/>
  <c r="W42" s="1"/>
  <c r="V23"/>
  <c r="V24"/>
  <c r="V25"/>
  <c r="V26"/>
  <c r="V27"/>
  <c r="X42" l="1"/>
  <c r="W43"/>
  <c r="V28"/>
  <c r="V31" s="1"/>
  <c r="V43"/>
  <c r="X11"/>
  <c r="W23"/>
  <c r="X23" s="1"/>
  <c r="Y23" s="1"/>
  <c r="Z23" s="1"/>
  <c r="W25"/>
  <c r="W27"/>
  <c r="X27" s="1"/>
  <c r="Y27" s="1"/>
  <c r="Z27" s="1"/>
  <c r="W26"/>
  <c r="X26" s="1"/>
  <c r="Y26" s="1"/>
  <c r="Z26" s="1"/>
  <c r="W24"/>
  <c r="X24" s="1"/>
  <c r="Y24" s="1"/>
  <c r="Z24" s="1"/>
  <c r="Y42" l="1"/>
  <c r="X41"/>
  <c r="X43"/>
  <c r="X25"/>
  <c r="Y25" s="1"/>
  <c r="W28"/>
  <c r="W31" s="1"/>
  <c r="W2" s="1"/>
  <c r="V2"/>
  <c r="Y11"/>
  <c r="X17"/>
  <c r="X18"/>
  <c r="X35" s="1"/>
  <c r="X15"/>
  <c r="X14"/>
  <c r="X16" l="1"/>
  <c r="X33" s="1"/>
  <c r="X28"/>
  <c r="X31" s="1"/>
  <c r="Y43"/>
  <c r="Z42"/>
  <c r="AA2" s="1"/>
  <c r="AD2" s="1"/>
  <c r="Y41"/>
  <c r="Z25"/>
  <c r="Z28" s="1"/>
  <c r="AB28" s="1"/>
  <c r="Y28"/>
  <c r="Y19" s="1"/>
  <c r="Y20" s="1"/>
  <c r="Z11"/>
  <c r="Z17" s="1"/>
  <c r="Y14"/>
  <c r="Y16"/>
  <c r="Y18"/>
  <c r="Y35" s="1"/>
  <c r="Y15"/>
  <c r="Y17"/>
  <c r="Y32" l="1"/>
  <c r="Y2"/>
  <c r="AE2" s="1"/>
  <c r="X19"/>
  <c r="X20" s="1"/>
  <c r="Y30" s="1"/>
  <c r="Z43"/>
  <c r="Z41"/>
  <c r="Z15"/>
  <c r="Z16"/>
  <c r="Z18"/>
  <c r="Z35" s="1"/>
  <c r="Z14"/>
  <c r="Y31"/>
  <c r="Y34"/>
  <c r="Y33"/>
  <c r="X32" l="1"/>
  <c r="X30"/>
  <c r="X34"/>
  <c r="Z33"/>
  <c r="Z31"/>
  <c r="Z19"/>
  <c r="Z20" s="1"/>
  <c r="Z32" l="1"/>
  <c r="Z30"/>
  <c r="Z34"/>
</calcChain>
</file>

<file path=xl/comments1.xml><?xml version="1.0" encoding="utf-8"?>
<comments xmlns="http://schemas.openxmlformats.org/spreadsheetml/2006/main">
  <authors>
    <author>Alexander.Valchyshen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Alexander.Valchyshen:</t>
        </r>
        <r>
          <rPr>
            <sz val="9"/>
            <color indexed="81"/>
            <rFont val="Tahoma"/>
            <family val="2"/>
            <charset val="204"/>
          </rPr>
          <t xml:space="preserve">
Припущення, що у 2016-19 рр. дефлятор буде дорівнювати споживчій інфляції</t>
        </r>
      </text>
    </comment>
  </commentList>
</comments>
</file>

<file path=xl/sharedStrings.xml><?xml version="1.0" encoding="utf-8"?>
<sst xmlns="http://schemas.openxmlformats.org/spreadsheetml/2006/main" count="238" uniqueCount="119">
  <si>
    <t>State budget</t>
  </si>
  <si>
    <t>Cons'd state budget</t>
  </si>
  <si>
    <t>State expenditures (UAHm)</t>
  </si>
  <si>
    <t>State pension fund (SPF)</t>
  </si>
  <si>
    <t>Change (%YoY)</t>
  </si>
  <si>
    <t>Nominal GDP (UAHm)</t>
  </si>
  <si>
    <t>Share of GDP (%)</t>
  </si>
  <si>
    <t>IMF: General govt exp (UAHm)</t>
  </si>
  <si>
    <t>Середній розмір призначеної місячної пенсії пенсіонерам, які перебувають на обліку в органах Пенсійного фонду, грн.</t>
  </si>
  <si>
    <t>Кількість пенсіонерів, тис.</t>
  </si>
  <si>
    <t>всього</t>
  </si>
  <si>
    <t>у тому числі:</t>
  </si>
  <si>
    <t>за віком</t>
  </si>
  <si>
    <t>за інвалідністю</t>
  </si>
  <si>
    <t>у разі втрати годувальника</t>
  </si>
  <si>
    <t>Population (pansioners, 000)</t>
  </si>
  <si>
    <t>Валовий внутрішній продукт</t>
  </si>
  <si>
    <t>Роки</t>
  </si>
  <si>
    <t>У фактичних цінах</t>
  </si>
  <si>
    <t>У цінах попереднього року</t>
  </si>
  <si>
    <t>Індекси фізичного обсягу</t>
  </si>
  <si>
    <t>Індекси-дефлятори</t>
  </si>
  <si>
    <t>валовий внутрішній продукт</t>
  </si>
  <si>
    <t>валовий внутрішній продукт у розрахунку на одну особу</t>
  </si>
  <si>
    <t>За методологією СНР 1993</t>
  </si>
  <si>
    <t>млрд. крб.</t>
  </si>
  <si>
    <t>тис. крб.</t>
  </si>
  <si>
    <t>відсотків до попереднього року</t>
  </si>
  <si>
    <t>відсотків до 1990 р.</t>
  </si>
  <si>
    <t>…</t>
  </si>
  <si>
    <t>x</t>
  </si>
  <si>
    <t>млн. грн.</t>
  </si>
  <si>
    <t>грн.</t>
  </si>
  <si>
    <r>
      <t>За методологією СНР 2008</t>
    </r>
    <r>
      <rPr>
        <b/>
        <vertAlign val="superscript"/>
        <sz val="10"/>
        <color theme="1"/>
        <rFont val="Verdana"/>
        <family val="2"/>
        <charset val="204"/>
      </rPr>
      <t>1</t>
    </r>
  </si>
  <si>
    <t>відсотків до 2010 р.</t>
  </si>
  <si>
    <t>(без урахування тимчасово окупованої території АР Крим і м.Севастополя, за 2014 рік - також без частини зони проведення АТО)</t>
  </si>
  <si>
    <t>Real GDP (%YoY)</t>
  </si>
  <si>
    <t>Deflator (%YoY)</t>
  </si>
  <si>
    <t>General gov't [1]</t>
  </si>
  <si>
    <t xml:space="preserve">[1]  Дані сектору загального державного управління формуються на підставі бюджетної та фінансової звітності Державної казначейської служби України, державних позабюджетних фондів соціального страхування: Пенсійного фонду України, Фонду соціального страхування з тимчасової втрати працездатності, Фонду загальнообов’язкового державного соціального страхування на випадок безробіття, Фонду соціального страхування від нещасних випадків на виробництві та професійних захворювань відповідно до Спеціального стандарту поширення даних МВФ. </t>
  </si>
  <si>
    <t>Ratio Cons'd bdgt/State bdgt</t>
  </si>
  <si>
    <t>Ratio General govt/Cons'd bdgt</t>
  </si>
  <si>
    <t>incl Pensions (transfer to SPF)</t>
  </si>
  <si>
    <t>Other social security funds</t>
  </si>
  <si>
    <t>Share of other SSFs (%GDP)</t>
  </si>
  <si>
    <t>Economy</t>
  </si>
  <si>
    <t>Price index</t>
  </si>
  <si>
    <t>State expenditures (UAHm, real)</t>
  </si>
  <si>
    <t>Change (%YoY, nominal)</t>
  </si>
  <si>
    <t>Change (%YoY, real)</t>
  </si>
  <si>
    <r>
      <t>Average real GDP in 2016-19</t>
    </r>
    <r>
      <rPr>
        <sz val="11"/>
        <color theme="1"/>
        <rFont val="Calibri"/>
        <family val="2"/>
        <charset val="204"/>
        <scheme val="minor"/>
      </rPr>
      <t xml:space="preserve"> (calc'd)</t>
    </r>
  </si>
  <si>
    <t>Average pension (UAH)</t>
  </si>
  <si>
    <t>Average pension (UAH, real)</t>
  </si>
  <si>
    <t>Level of 2019 state exp's vs 2007</t>
  </si>
  <si>
    <r>
      <t>Avg growth rate of real state exp's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2013-16</t>
    </r>
  </si>
  <si>
    <r>
      <t>Avg growth rate of real state exp's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2017-19</t>
    </r>
  </si>
  <si>
    <t>Other social security funds (SSFs)</t>
  </si>
  <si>
    <t>Avg growth rate of real pansion 2014-16</t>
  </si>
  <si>
    <t>IMF</t>
  </si>
  <si>
    <r>
      <t>Bloomberg</t>
    </r>
    <r>
      <rPr>
        <sz val="11"/>
        <color theme="1"/>
        <rFont val="Calibri"/>
        <family val="2"/>
        <charset val="204"/>
        <scheme val="minor"/>
      </rPr>
      <t xml:space="preserve"> (консенсус)</t>
    </r>
  </si>
  <si>
    <r>
      <t>Focus Economics</t>
    </r>
    <r>
      <rPr>
        <sz val="11"/>
        <color theme="1"/>
        <rFont val="Calibri"/>
        <family val="2"/>
        <charset val="204"/>
        <scheme val="minor"/>
      </rPr>
      <t xml:space="preserve">  (консенсус)</t>
    </r>
  </si>
  <si>
    <t>Реальний приріст держ.витрат у пероід 2017-19 рр.</t>
  </si>
  <si>
    <t>Реальний ВВП (% рік до року)</t>
  </si>
  <si>
    <t>Інфляція (% рік до року)</t>
  </si>
  <si>
    <t>Джерело</t>
  </si>
  <si>
    <t>http://www.imf.org/external/pubs/ft/weo/data/WEOhistorical.xlsx</t>
  </si>
  <si>
    <t>http://www.focus-economics.com/</t>
  </si>
  <si>
    <t>http://www.bloomberg.com/</t>
  </si>
  <si>
    <t>Макро прогнози щодо економіки України у період 2016-19 рр.</t>
  </si>
  <si>
    <t>Результат:</t>
  </si>
  <si>
    <t xml:space="preserve">  У разі відсутності прогнозу, робиться припущення збереження різниці у прогнозах на 2018-19 рр, яка спостерігалась у попередній рік</t>
  </si>
  <si>
    <t>Рівень держ.витрат до ВВП (%)</t>
  </si>
  <si>
    <t>Держ.витрати (млрд грн) у постійних цінах 2006 року</t>
  </si>
  <si>
    <t>Річний темп зростання держ.витрат (% рік до року, номінальний)</t>
  </si>
  <si>
    <t>Річний темп зростання держ.витрат (% рік до року, реальний)</t>
  </si>
  <si>
    <t>Держ.витрати (млрд грн) у поточних цінах</t>
  </si>
  <si>
    <t>incl adjusted for IMF rules</t>
  </si>
  <si>
    <t>Ratio IMF / Ukraine data</t>
  </si>
  <si>
    <t>ICU</t>
  </si>
  <si>
    <t>https://www.icu.ua/download/1523/ICUQtlyReport-20160301.pdf</t>
  </si>
  <si>
    <t>GDP index, rebased @100</t>
  </si>
  <si>
    <t>Level of 2019 pension vs 2013</t>
  </si>
  <si>
    <t>Рівень відставання показника у 2019-му році проти макс рівня за попердні роки</t>
  </si>
  <si>
    <t>Серед- ній ріст</t>
  </si>
  <si>
    <t>Поля, які слід використовувати задля змін вхідних параметрів для обрахунку результатів</t>
  </si>
  <si>
    <t>Індекс реального ВВП, 2006 рік = 100 одиниць</t>
  </si>
  <si>
    <r>
      <t>Валовий внутрішній продукт за категоріями кінцевого використання </t>
    </r>
    <r>
      <rPr>
        <b/>
        <vertAlign val="superscript"/>
        <sz val="10"/>
        <color rgb="FF000000"/>
        <rFont val="Verdana"/>
        <family val="2"/>
        <charset val="204"/>
      </rPr>
      <t>1</t>
    </r>
  </si>
  <si>
    <t>у фактичних цінах; млн.грн.</t>
  </si>
  <si>
    <t>Кінцеві споживчі витрати</t>
  </si>
  <si>
    <t>домашніх господарств</t>
  </si>
  <si>
    <t>некомерційних організацій, що обслуговують домашні господарства</t>
  </si>
  <si>
    <t>сектору загального державного управління</t>
  </si>
  <si>
    <t>індивідуальні споживчі витрати</t>
  </si>
  <si>
    <t>колективні споживчі витрати</t>
  </si>
  <si>
    <t>Валове нагромадження</t>
  </si>
  <si>
    <t>валове нагромадження основного капіталу</t>
  </si>
  <si>
    <r>
      <t>зміна запасів матеріальних оборотних коштів</t>
    </r>
    <r>
      <rPr>
        <vertAlign val="superscript"/>
        <sz val="10"/>
        <color rgb="FF000000"/>
        <rFont val="Verdana"/>
        <family val="2"/>
        <charset val="204"/>
      </rPr>
      <t>2</t>
    </r>
  </si>
  <si>
    <t>придбання за виключенням вибуття цінностей</t>
  </si>
  <si>
    <t>Експорт товарів та послуг</t>
  </si>
  <si>
    <t>Імпорт товарів та послуг (-)</t>
  </si>
  <si>
    <t>відсотків до підсумку</t>
  </si>
  <si>
    <t>у цінах попереднього року; млн.грн.</t>
  </si>
  <si>
    <t>індекси фізичного обсягу; відсотків до попереднього року</t>
  </si>
  <si>
    <t>Х</t>
  </si>
  <si>
    <t>Імпорт товарів та послуг</t>
  </si>
  <si>
    <t>індекси- дефлятори; відсотків до попереднього року</t>
  </si>
  <si>
    <r>
      <t>1</t>
    </r>
    <r>
      <rPr>
        <sz val="10"/>
        <color rgb="FF000000"/>
        <rFont val="Verdana"/>
        <family val="2"/>
        <charset val="204"/>
      </rPr>
      <t>За 2010-2013 дані наведено без урахування тимчасово окупованої території Автономної Республіки Крим і м.Севастополя, за 2014 рік - також без частини зони проведення антитерористичної операції.</t>
    </r>
  </si>
  <si>
    <r>
      <t>2</t>
    </r>
    <r>
      <rPr>
        <sz val="10"/>
        <color rgb="FF000000"/>
        <rFont val="Verdana"/>
        <family val="2"/>
        <charset val="204"/>
      </rPr>
      <t>Показник "зміна запасів матеріальних оборотних коштів" включає коригування обороту товарів і послуг між регіонами України.</t>
    </r>
  </si>
  <si>
    <t>2015 vs 2013</t>
  </si>
  <si>
    <t>UAHm</t>
  </si>
  <si>
    <t>Government sector</t>
  </si>
  <si>
    <t>Non-government domestic sector</t>
  </si>
  <si>
    <t>External sector</t>
  </si>
  <si>
    <t>% of GDP</t>
  </si>
  <si>
    <t>Державний сектор</t>
  </si>
  <si>
    <t>Зовнішній сектор</t>
  </si>
  <si>
    <t>Недерж внутрішній сектор</t>
  </si>
  <si>
    <t>Держ.витрати до 2007 р.</t>
  </si>
  <si>
    <t>Середній розмір пенсії до 2013 р.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</si>
</sst>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\+0.0%;\-0.0%"/>
    <numFmt numFmtId="167" formatCode="0.0"/>
    <numFmt numFmtId="168" formatCode="[$-409]d\-mmm;@"/>
    <numFmt numFmtId="169" formatCode="[$-409]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vertAlign val="superscript"/>
      <sz val="10"/>
      <color theme="1"/>
      <name val="Verdana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1"/>
      <color rgb="FF96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0"/>
      <color rgb="FF000000"/>
      <name val="Verdana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0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4" fillId="0" borderId="0">
      <alignment horizontal="center" wrapText="1"/>
    </xf>
    <xf numFmtId="0" fontId="15" fillId="0" borderId="0"/>
    <xf numFmtId="0" fontId="15" fillId="0" borderId="0"/>
    <xf numFmtId="0" fontId="23" fillId="0" borderId="0" applyNumberFormat="0" applyFill="0" applyBorder="0" applyAlignment="0" applyProtection="0">
      <alignment vertical="top"/>
      <protection locked="0"/>
    </xf>
    <xf numFmtId="168" fontId="27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left" indent="2"/>
    </xf>
    <xf numFmtId="165" fontId="3" fillId="0" borderId="0" xfId="1" applyNumberFormat="1" applyFont="1"/>
    <xf numFmtId="164" fontId="3" fillId="0" borderId="0" xfId="0" applyNumberFormat="1" applyFont="1"/>
    <xf numFmtId="4" fontId="3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4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3" fillId="2" borderId="0" xfId="0" applyNumberFormat="1" applyFont="1" applyFill="1"/>
    <xf numFmtId="164" fontId="3" fillId="2" borderId="0" xfId="0" applyNumberFormat="1" applyFont="1" applyFill="1"/>
    <xf numFmtId="165" fontId="3" fillId="2" borderId="0" xfId="1" applyNumberFormat="1" applyFont="1" applyFill="1"/>
    <xf numFmtId="164" fontId="2" fillId="0" borderId="0" xfId="0" applyNumberFormat="1" applyFont="1"/>
    <xf numFmtId="164" fontId="4" fillId="2" borderId="0" xfId="0" applyNumberFormat="1" applyFont="1" applyFill="1"/>
    <xf numFmtId="165" fontId="0" fillId="0" borderId="0" xfId="1" applyNumberFormat="1" applyFont="1"/>
    <xf numFmtId="164" fontId="17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166" fontId="4" fillId="4" borderId="0" xfId="1" applyNumberFormat="1" applyFont="1" applyFill="1"/>
    <xf numFmtId="0" fontId="18" fillId="0" borderId="0" xfId="0" applyFont="1" applyAlignment="1">
      <alignment horizontal="right" wrapText="1"/>
    </xf>
    <xf numFmtId="164" fontId="4" fillId="0" borderId="0" xfId="0" applyNumberFormat="1" applyFont="1" applyFill="1"/>
    <xf numFmtId="0" fontId="2" fillId="0" borderId="0" xfId="0" applyFont="1" applyAlignment="1">
      <alignment horizontal="right"/>
    </xf>
    <xf numFmtId="166" fontId="3" fillId="0" borderId="0" xfId="1" applyNumberFormat="1" applyFont="1"/>
    <xf numFmtId="164" fontId="4" fillId="0" borderId="0" xfId="0" applyNumberFormat="1" applyFont="1"/>
    <xf numFmtId="0" fontId="20" fillId="0" borderId="0" xfId="0" applyFont="1"/>
    <xf numFmtId="0" fontId="0" fillId="0" borderId="13" xfId="0" applyBorder="1"/>
    <xf numFmtId="0" fontId="4" fillId="5" borderId="0" xfId="0" applyFont="1" applyFill="1" applyBorder="1"/>
    <xf numFmtId="166" fontId="3" fillId="5" borderId="0" xfId="1" applyNumberFormat="1" applyFont="1" applyFill="1" applyBorder="1"/>
    <xf numFmtId="0" fontId="21" fillId="6" borderId="0" xfId="0" applyFont="1" applyFill="1" applyAlignment="1">
      <alignment horizontal="left"/>
    </xf>
    <xf numFmtId="0" fontId="22" fillId="0" borderId="0" xfId="0" applyFont="1"/>
    <xf numFmtId="0" fontId="23" fillId="0" borderId="0" xfId="5" applyAlignment="1" applyProtection="1"/>
    <xf numFmtId="167" fontId="0" fillId="0" borderId="0" xfId="0" applyNumberFormat="1"/>
    <xf numFmtId="0" fontId="3" fillId="2" borderId="0" xfId="0" applyFont="1" applyFill="1"/>
    <xf numFmtId="0" fontId="0" fillId="2" borderId="17" xfId="0" applyFill="1" applyBorder="1"/>
    <xf numFmtId="0" fontId="2" fillId="0" borderId="13" xfId="0" applyFont="1" applyBorder="1"/>
    <xf numFmtId="166" fontId="2" fillId="3" borderId="17" xfId="0" applyNumberFormat="1" applyFont="1" applyFill="1" applyBorder="1"/>
    <xf numFmtId="0" fontId="2" fillId="0" borderId="0" xfId="0" applyFont="1" applyAlignment="1">
      <alignment horizontal="left" indent="2"/>
    </xf>
    <xf numFmtId="166" fontId="4" fillId="5" borderId="0" xfId="1" applyNumberFormat="1" applyFont="1" applyFill="1" applyBorder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3" fillId="0" borderId="0" xfId="0" applyFont="1" applyAlignment="1"/>
    <xf numFmtId="3" fontId="3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165" fontId="3" fillId="0" borderId="0" xfId="1" applyNumberFormat="1" applyFont="1" applyAlignment="1"/>
    <xf numFmtId="165" fontId="4" fillId="0" borderId="0" xfId="1" applyNumberFormat="1" applyFont="1" applyAlignment="1"/>
    <xf numFmtId="0" fontId="13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0" fillId="0" borderId="0" xfId="0" applyNumberFormat="1"/>
    <xf numFmtId="169" fontId="2" fillId="0" borderId="0" xfId="0" applyNumberFormat="1" applyFont="1"/>
    <xf numFmtId="0" fontId="3" fillId="0" borderId="0" xfId="0" applyFont="1" applyAlignment="1">
      <alignment horizontal="right"/>
    </xf>
    <xf numFmtId="165" fontId="4" fillId="0" borderId="0" xfId="1" applyNumberFormat="1" applyFont="1" applyFill="1"/>
  </cellXfs>
  <cellStyles count="7">
    <cellStyle name="=D:\WINNT\SYSTEM32\COMMAND.COM" xfId="6"/>
    <cellStyle name="Normal 2" xfId="2"/>
    <cellStyle name="Normal 3" xfId="4"/>
    <cellStyle name="Гиперссылка" xfId="5" builtinId="8"/>
    <cellStyle name="Обычный" xfId="0" builtinId="0"/>
    <cellStyle name="Обычный 2" xfId="3"/>
    <cellStyle name="Процентный" xfId="1" builtinId="5"/>
  </cellStyles>
  <dxfs count="3">
    <dxf>
      <font>
        <b/>
        <i val="0"/>
        <color rgb="FF960000"/>
      </font>
    </dxf>
    <dxf>
      <font>
        <b/>
        <i val="0"/>
        <color rgb="FF009600"/>
      </font>
    </dxf>
    <dxf>
      <font>
        <b/>
        <i val="0"/>
        <color rgb="FF96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9F6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B9B2"/>
      <rgbColor rgb="00C2C7C5"/>
      <rgbColor rgb="002E66AC"/>
      <rgbColor rgb="0028AAAE"/>
      <rgbColor rgb="00B5E2EC"/>
      <rgbColor rgb="00746C67"/>
      <rgbColor rgb="0015224B"/>
      <rgbColor rgb="002D2B2D"/>
      <rgbColor rgb="0015224B"/>
      <rgbColor rgb="002E66AC"/>
      <rgbColor rgb="0000B9B2"/>
      <rgbColor rgb="0028AAAE"/>
      <rgbColor rgb="002D2B2D"/>
      <rgbColor rgb="00746C67"/>
      <rgbColor rgb="00B5E2EC"/>
      <rgbColor rgb="008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333333"/>
    </indexedColors>
    <mruColors>
      <color rgb="FF0000FF"/>
      <color rgb="FF960000"/>
      <color rgb="FF009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004526241103544E-2"/>
          <c:y val="3.5294117647058851E-2"/>
          <c:w val="0.96108604133580655"/>
          <c:h val="0.964705882352941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Таблиця!$N$28:$Z$28</c:f>
              <c:numCache>
                <c:formatCode>#,##0.0</c:formatCode>
                <c:ptCount val="13"/>
                <c:pt idx="0">
                  <c:v>311885.67490298778</c:v>
                </c:pt>
                <c:pt idx="1">
                  <c:v>337834.24194940372</c:v>
                </c:pt>
                <c:pt idx="2">
                  <c:v>305864.41681468324</c:v>
                </c:pt>
                <c:pt idx="3">
                  <c:v>318152.78023457876</c:v>
                </c:pt>
                <c:pt idx="4">
                  <c:v>315001.45406820241</c:v>
                </c:pt>
                <c:pt idx="5">
                  <c:v>337393.05137982313</c:v>
                </c:pt>
                <c:pt idx="6">
                  <c:v>329110.63477085147</c:v>
                </c:pt>
                <c:pt idx="7">
                  <c:v>291421.5575915451</c:v>
                </c:pt>
                <c:pt idx="8">
                  <c:v>259414.46103803811</c:v>
                </c:pt>
                <c:pt idx="9">
                  <c:v>231797.76363648602</c:v>
                </c:pt>
                <c:pt idx="10">
                  <c:v>243387.65181831035</c:v>
                </c:pt>
                <c:pt idx="11">
                  <c:v>255557.03440922586</c:v>
                </c:pt>
                <c:pt idx="12">
                  <c:v>268334.88612968713</c:v>
                </c:pt>
              </c:numCache>
            </c:numRef>
          </c:val>
        </c:ser>
        <c:gapWidth val="50"/>
        <c:axId val="486520704"/>
        <c:axId val="1324458368"/>
      </c:barChart>
      <c:catAx>
        <c:axId val="486520704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24458368"/>
        <c:crosses val="autoZero"/>
        <c:auto val="1"/>
        <c:lblAlgn val="ctr"/>
        <c:lblOffset val="100"/>
      </c:catAx>
      <c:valAx>
        <c:axId val="1324458368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(млрд.грн.)</a:t>
                </a:r>
              </a:p>
            </c:rich>
          </c:tx>
          <c:layout>
            <c:manualLayout>
              <c:xMode val="edge"/>
              <c:yMode val="edge"/>
              <c:x val="8.6542850076093039E-2"/>
              <c:y val="3.5294117647058851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486520704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/>
      <c:barChart>
        <c:barDir val="col"/>
        <c:grouping val="clustered"/>
        <c:ser>
          <c:idx val="0"/>
          <c:order val="0"/>
          <c:tx>
            <c:strRef>
              <c:f>'Інвестиції експорт 2015vs2013'!$A$96</c:f>
              <c:strCache>
                <c:ptCount val="1"/>
                <c:pt idx="0">
                  <c:v>валове нагромадження основного капіталу</c:v>
                </c:pt>
              </c:strCache>
            </c:strRef>
          </c:tx>
          <c:cat>
            <c:numRef>
              <c:f>'Інвестиції експорт 2015vs2013'!$B$95:$H$95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'Інвестиції експорт 2015vs2013'!$B$96:$H$96</c:f>
              <c:numCache>
                <c:formatCode>#,##0</c:formatCode>
                <c:ptCount val="7"/>
                <c:pt idx="0">
                  <c:v>167644</c:v>
                </c:pt>
                <c:pt idx="1">
                  <c:v>163292.18472468917</c:v>
                </c:pt>
                <c:pt idx="2">
                  <c:v>177158.85396555724</c:v>
                </c:pt>
                <c:pt idx="3">
                  <c:v>185952.36017556244</c:v>
                </c:pt>
                <c:pt idx="4">
                  <c:v>170319.6449127752</c:v>
                </c:pt>
                <c:pt idx="5">
                  <c:v>129523.9483458269</c:v>
                </c:pt>
                <c:pt idx="6">
                  <c:v>117496.43259485354</c:v>
                </c:pt>
              </c:numCache>
            </c:numRef>
          </c:val>
        </c:ser>
        <c:ser>
          <c:idx val="1"/>
          <c:order val="1"/>
          <c:tx>
            <c:strRef>
              <c:f>'Інвестиції експорт 2015vs2013'!$A$97</c:f>
              <c:strCache>
                <c:ptCount val="1"/>
                <c:pt idx="0">
                  <c:v>Експорт товарів та послуг</c:v>
                </c:pt>
              </c:strCache>
            </c:strRef>
          </c:tx>
          <c:cat>
            <c:numRef>
              <c:f>'Інвестиції експорт 2015vs2013'!$B$95:$H$95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'Інвестиції експорт 2015vs2013'!$B$97:$H$97</c:f>
              <c:numCache>
                <c:formatCode>#,##0</c:formatCode>
                <c:ptCount val="7"/>
                <c:pt idx="0">
                  <c:v>423564</c:v>
                </c:pt>
                <c:pt idx="1">
                  <c:v>405646.16613418527</c:v>
                </c:pt>
                <c:pt idx="2">
                  <c:v>416472.45244967146</c:v>
                </c:pt>
                <c:pt idx="3">
                  <c:v>392960.57194509363</c:v>
                </c:pt>
                <c:pt idx="4">
                  <c:v>361384.17775593576</c:v>
                </c:pt>
                <c:pt idx="5">
                  <c:v>309839.30717491289</c:v>
                </c:pt>
                <c:pt idx="6">
                  <c:v>257482.29051153775</c:v>
                </c:pt>
              </c:numCache>
            </c:numRef>
          </c:val>
        </c:ser>
        <c:axId val="512410368"/>
        <c:axId val="512411904"/>
      </c:barChart>
      <c:catAx>
        <c:axId val="512410368"/>
        <c:scaling>
          <c:orientation val="minMax"/>
        </c:scaling>
        <c:axPos val="b"/>
        <c:numFmt formatCode="General" sourceLinked="1"/>
        <c:tickLblPos val="nextTo"/>
        <c:crossAx val="512411904"/>
        <c:crosses val="autoZero"/>
        <c:auto val="1"/>
        <c:lblAlgn val="ctr"/>
        <c:lblOffset val="100"/>
      </c:catAx>
      <c:valAx>
        <c:axId val="512411904"/>
        <c:scaling>
          <c:orientation val="minMax"/>
        </c:scaling>
        <c:axPos val="l"/>
        <c:majorGridlines/>
        <c:numFmt formatCode="#,##0" sourceLinked="1"/>
        <c:tickLblPos val="nextTo"/>
        <c:crossAx val="512410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4.1678676212622494E-2"/>
          <c:y val="0.12616164891153311"/>
          <c:w val="0.93212585514777035"/>
          <c:h val="0.78708383510884672"/>
        </c:manualLayout>
      </c:layout>
      <c:barChart>
        <c:barDir val="col"/>
        <c:grouping val="stacked"/>
        <c:ser>
          <c:idx val="0"/>
          <c:order val="0"/>
          <c:tx>
            <c:strRef>
              <c:f>'Секторальні баланси'!$B$8</c:f>
              <c:strCache>
                <c:ptCount val="1"/>
                <c:pt idx="0">
                  <c:v>Державний сектор</c:v>
                </c:pt>
              </c:strCache>
            </c:strRef>
          </c:tx>
          <c:spPr>
            <a:solidFill>
              <a:srgbClr val="00B9B2"/>
            </a:solidFill>
            <a:ln w="25400">
              <a:noFill/>
            </a:ln>
          </c:spPr>
          <c:cat>
            <c:strRef>
              <c:f>'Секторальні баланси'!$C$1:$CD$1</c:f>
              <c:strCache>
                <c:ptCount val="80"/>
                <c:pt idx="0">
                  <c:v>1Q96</c:v>
                </c:pt>
                <c:pt idx="1">
                  <c:v>2Q96</c:v>
                </c:pt>
                <c:pt idx="2">
                  <c:v>3Q96</c:v>
                </c:pt>
                <c:pt idx="3">
                  <c:v>4Q96</c:v>
                </c:pt>
                <c:pt idx="4">
                  <c:v>1Q97</c:v>
                </c:pt>
                <c:pt idx="5">
                  <c:v>2Q97</c:v>
                </c:pt>
                <c:pt idx="6">
                  <c:v>3Q97</c:v>
                </c:pt>
                <c:pt idx="7">
                  <c:v>4Q97</c:v>
                </c:pt>
                <c:pt idx="8">
                  <c:v>1Q98</c:v>
                </c:pt>
                <c:pt idx="9">
                  <c:v>2Q98</c:v>
                </c:pt>
                <c:pt idx="10">
                  <c:v>3Q98</c:v>
                </c:pt>
                <c:pt idx="11">
                  <c:v>4Q98</c:v>
                </c:pt>
                <c:pt idx="12">
                  <c:v>1Q99</c:v>
                </c:pt>
                <c:pt idx="13">
                  <c:v>2Q99</c:v>
                </c:pt>
                <c:pt idx="14">
                  <c:v>3Q99</c:v>
                </c:pt>
                <c:pt idx="15">
                  <c:v>4Q99</c:v>
                </c:pt>
                <c:pt idx="16">
                  <c:v>1Q00</c:v>
                </c:pt>
                <c:pt idx="17">
                  <c:v>2Q00</c:v>
                </c:pt>
                <c:pt idx="18">
                  <c:v>3Q00</c:v>
                </c:pt>
                <c:pt idx="19">
                  <c:v>4Q00</c:v>
                </c:pt>
                <c:pt idx="20">
                  <c:v>1Q01</c:v>
                </c:pt>
                <c:pt idx="21">
                  <c:v>2Q01</c:v>
                </c:pt>
                <c:pt idx="22">
                  <c:v>3Q01</c:v>
                </c:pt>
                <c:pt idx="23">
                  <c:v>4Q01</c:v>
                </c:pt>
                <c:pt idx="24">
                  <c:v>1Q02</c:v>
                </c:pt>
                <c:pt idx="25">
                  <c:v>2Q02</c:v>
                </c:pt>
                <c:pt idx="26">
                  <c:v>3Q02</c:v>
                </c:pt>
                <c:pt idx="27">
                  <c:v>4Q02</c:v>
                </c:pt>
                <c:pt idx="28">
                  <c:v>1Q03</c:v>
                </c:pt>
                <c:pt idx="29">
                  <c:v>2Q03</c:v>
                </c:pt>
                <c:pt idx="30">
                  <c:v>3Q03</c:v>
                </c:pt>
                <c:pt idx="31">
                  <c:v>4Q03</c:v>
                </c:pt>
                <c:pt idx="32">
                  <c:v>1Q04</c:v>
                </c:pt>
                <c:pt idx="33">
                  <c:v>2Q04</c:v>
                </c:pt>
                <c:pt idx="34">
                  <c:v>3Q04</c:v>
                </c:pt>
                <c:pt idx="35">
                  <c:v>4Q04</c:v>
                </c:pt>
                <c:pt idx="36">
                  <c:v>1Q05</c:v>
                </c:pt>
                <c:pt idx="37">
                  <c:v>2Q05</c:v>
                </c:pt>
                <c:pt idx="38">
                  <c:v>3Q05</c:v>
                </c:pt>
                <c:pt idx="39">
                  <c:v>4Q05</c:v>
                </c:pt>
                <c:pt idx="40">
                  <c:v>1Q06</c:v>
                </c:pt>
                <c:pt idx="41">
                  <c:v>2Q06</c:v>
                </c:pt>
                <c:pt idx="42">
                  <c:v>3Q06</c:v>
                </c:pt>
                <c:pt idx="43">
                  <c:v>4Q06</c:v>
                </c:pt>
                <c:pt idx="44">
                  <c:v>1Q07</c:v>
                </c:pt>
                <c:pt idx="45">
                  <c:v>2Q07</c:v>
                </c:pt>
                <c:pt idx="46">
                  <c:v>3Q07</c:v>
                </c:pt>
                <c:pt idx="47">
                  <c:v>4Q07</c:v>
                </c:pt>
                <c:pt idx="48">
                  <c:v>1Q08</c:v>
                </c:pt>
                <c:pt idx="49">
                  <c:v>2Q08</c:v>
                </c:pt>
                <c:pt idx="50">
                  <c:v>3Q08</c:v>
                </c:pt>
                <c:pt idx="51">
                  <c:v>4Q08</c:v>
                </c:pt>
                <c:pt idx="52">
                  <c:v>1Q09</c:v>
                </c:pt>
                <c:pt idx="53">
                  <c:v>2Q09</c:v>
                </c:pt>
                <c:pt idx="54">
                  <c:v>3Q09</c:v>
                </c:pt>
                <c:pt idx="55">
                  <c:v>4Q09</c:v>
                </c:pt>
                <c:pt idx="56">
                  <c:v>1Q10</c:v>
                </c:pt>
                <c:pt idx="57">
                  <c:v>2Q10</c:v>
                </c:pt>
                <c:pt idx="58">
                  <c:v>3Q10</c:v>
                </c:pt>
                <c:pt idx="59">
                  <c:v>4Q10</c:v>
                </c:pt>
                <c:pt idx="60">
                  <c:v>1Q11</c:v>
                </c:pt>
                <c:pt idx="61">
                  <c:v>2Q11</c:v>
                </c:pt>
                <c:pt idx="62">
                  <c:v>3Q11</c:v>
                </c:pt>
                <c:pt idx="63">
                  <c:v>4Q11</c:v>
                </c:pt>
                <c:pt idx="64">
                  <c:v>1Q12</c:v>
                </c:pt>
                <c:pt idx="65">
                  <c:v>2Q12</c:v>
                </c:pt>
                <c:pt idx="66">
                  <c:v>3Q12</c:v>
                </c:pt>
                <c:pt idx="67">
                  <c:v>4Q12</c:v>
                </c:pt>
                <c:pt idx="68">
                  <c:v>1Q13</c:v>
                </c:pt>
                <c:pt idx="69">
                  <c:v>2Q13</c:v>
                </c:pt>
                <c:pt idx="70">
                  <c:v>3Q13</c:v>
                </c:pt>
                <c:pt idx="71">
                  <c:v>4Q13</c:v>
                </c:pt>
                <c:pt idx="72">
                  <c:v>1Q14</c:v>
                </c:pt>
                <c:pt idx="73">
                  <c:v>2Q14</c:v>
                </c:pt>
                <c:pt idx="74">
                  <c:v>3Q14</c:v>
                </c:pt>
                <c:pt idx="75">
                  <c:v>4Q14</c:v>
                </c:pt>
                <c:pt idx="76">
                  <c:v>1Q15</c:v>
                </c:pt>
                <c:pt idx="77">
                  <c:v>2Q15</c:v>
                </c:pt>
                <c:pt idx="78">
                  <c:v>3Q15</c:v>
                </c:pt>
                <c:pt idx="79">
                  <c:v>4Q15</c:v>
                </c:pt>
              </c:strCache>
            </c:strRef>
          </c:cat>
          <c:val>
            <c:numRef>
              <c:f>'Секторальні баланси'!$C$8:$CD$8</c:f>
              <c:numCache>
                <c:formatCode>0.0%</c:formatCode>
                <c:ptCount val="80"/>
                <c:pt idx="0">
                  <c:v>-0.13093240651965482</c:v>
                </c:pt>
                <c:pt idx="1">
                  <c:v>-0.1301841383556277</c:v>
                </c:pt>
                <c:pt idx="2">
                  <c:v>-9.391381608174143E-2</c:v>
                </c:pt>
                <c:pt idx="3">
                  <c:v>-6.8823096425942587E-2</c:v>
                </c:pt>
                <c:pt idx="4">
                  <c:v>-0.12302434856898763</c:v>
                </c:pt>
                <c:pt idx="5">
                  <c:v>-0.12477422504271417</c:v>
                </c:pt>
                <c:pt idx="6">
                  <c:v>-0.11577695965638903</c:v>
                </c:pt>
                <c:pt idx="7">
                  <c:v>-7.6649095312722598E-2</c:v>
                </c:pt>
                <c:pt idx="8">
                  <c:v>-8.1261079967418909E-2</c:v>
                </c:pt>
                <c:pt idx="9">
                  <c:v>-5.4093379552360155E-2</c:v>
                </c:pt>
                <c:pt idx="10">
                  <c:v>-6.9254185692541853E-2</c:v>
                </c:pt>
                <c:pt idx="11">
                  <c:v>-5.2059632560192887E-2</c:v>
                </c:pt>
                <c:pt idx="12">
                  <c:v>-7.5225439012814421E-2</c:v>
                </c:pt>
                <c:pt idx="13">
                  <c:v>5.2605025058020255E-2</c:v>
                </c:pt>
                <c:pt idx="14">
                  <c:v>-5.0605695107242138E-2</c:v>
                </c:pt>
                <c:pt idx="15">
                  <c:v>-4.3471264984311725E-2</c:v>
                </c:pt>
                <c:pt idx="16">
                  <c:v>-2.2563372434925233E-2</c:v>
                </c:pt>
                <c:pt idx="17">
                  <c:v>-3.7689039035076144E-2</c:v>
                </c:pt>
                <c:pt idx="18">
                  <c:v>-3.4076271517233303E-2</c:v>
                </c:pt>
                <c:pt idx="19">
                  <c:v>-4.0218776987292842E-2</c:v>
                </c:pt>
                <c:pt idx="20">
                  <c:v>-6.6937067931940514E-2</c:v>
                </c:pt>
                <c:pt idx="21">
                  <c:v>-8.4163421613132242E-2</c:v>
                </c:pt>
                <c:pt idx="22">
                  <c:v>-5.4678892862590894E-2</c:v>
                </c:pt>
                <c:pt idx="23">
                  <c:v>-0.12779579559394377</c:v>
                </c:pt>
                <c:pt idx="24">
                  <c:v>-8.9481555333997986E-2</c:v>
                </c:pt>
                <c:pt idx="25">
                  <c:v>-7.9114871201388756E-2</c:v>
                </c:pt>
                <c:pt idx="26">
                  <c:v>-4.7858361381345374E-2</c:v>
                </c:pt>
                <c:pt idx="27">
                  <c:v>-8.8654615454025934E-2</c:v>
                </c:pt>
                <c:pt idx="28">
                  <c:v>-7.4073369720251789E-2</c:v>
                </c:pt>
                <c:pt idx="29">
                  <c:v>-8.3802098753248469E-2</c:v>
                </c:pt>
                <c:pt idx="30">
                  <c:v>-6.2193320318683049E-2</c:v>
                </c:pt>
                <c:pt idx="31">
                  <c:v>-0.12793182428887667</c:v>
                </c:pt>
                <c:pt idx="32">
                  <c:v>-7.3334229109747545E-2</c:v>
                </c:pt>
                <c:pt idx="33">
                  <c:v>-8.6849771648835353E-2</c:v>
                </c:pt>
                <c:pt idx="34">
                  <c:v>-6.340727327599216E-2</c:v>
                </c:pt>
                <c:pt idx="35">
                  <c:v>-0.10488413903316023</c:v>
                </c:pt>
                <c:pt idx="36">
                  <c:v>-4.9486969944610909E-2</c:v>
                </c:pt>
                <c:pt idx="37">
                  <c:v>-5.0851957092432204E-2</c:v>
                </c:pt>
                <c:pt idx="38">
                  <c:v>-3.276059937653121E-2</c:v>
                </c:pt>
                <c:pt idx="39">
                  <c:v>-0.10964435471346481</c:v>
                </c:pt>
                <c:pt idx="40">
                  <c:v>-5.7415278143453569E-2</c:v>
                </c:pt>
                <c:pt idx="41">
                  <c:v>-6.6648722678298605E-2</c:v>
                </c:pt>
                <c:pt idx="42">
                  <c:v>-2.3142133511803997E-2</c:v>
                </c:pt>
                <c:pt idx="43">
                  <c:v>-7.7118430978124222E-2</c:v>
                </c:pt>
                <c:pt idx="44">
                  <c:v>-3.1797710909038768E-2</c:v>
                </c:pt>
                <c:pt idx="45">
                  <c:v>-6.0910055192995693E-2</c:v>
                </c:pt>
                <c:pt idx="46">
                  <c:v>-4.8091813466309169E-2</c:v>
                </c:pt>
                <c:pt idx="47">
                  <c:v>-8.763373556772755E-2</c:v>
                </c:pt>
                <c:pt idx="48">
                  <c:v>-2.3216458876312962E-2</c:v>
                </c:pt>
                <c:pt idx="49">
                  <c:v>-3.8774239195366739E-2</c:v>
                </c:pt>
                <c:pt idx="50">
                  <c:v>-1.8155116096523427E-2</c:v>
                </c:pt>
                <c:pt idx="51">
                  <c:v>-0.1092403927689226</c:v>
                </c:pt>
                <c:pt idx="52">
                  <c:v>-5.7927926021541787E-2</c:v>
                </c:pt>
                <c:pt idx="53">
                  <c:v>-0.11114276773328724</c:v>
                </c:pt>
                <c:pt idx="54">
                  <c:v>-6.4684825773253546E-2</c:v>
                </c:pt>
                <c:pt idx="55">
                  <c:v>-6.2379765147667632E-2</c:v>
                </c:pt>
                <c:pt idx="56">
                  <c:v>-6.916996047430829E-2</c:v>
                </c:pt>
                <c:pt idx="57">
                  <c:v>-9.2022931381948392E-2</c:v>
                </c:pt>
                <c:pt idx="58">
                  <c:v>-6.5565858756648457E-2</c:v>
                </c:pt>
                <c:pt idx="59">
                  <c:v>-8.5411762401193664E-2</c:v>
                </c:pt>
                <c:pt idx="60">
                  <c:v>-3.6505524167507769E-2</c:v>
                </c:pt>
                <c:pt idx="61">
                  <c:v>-5.1885895506273427E-2</c:v>
                </c:pt>
                <c:pt idx="62">
                  <c:v>2.5536788172206282E-3</c:v>
                </c:pt>
                <c:pt idx="63">
                  <c:v>-6.528878900271623E-2</c:v>
                </c:pt>
                <c:pt idx="64">
                  <c:v>-4.8011795131429502E-2</c:v>
                </c:pt>
                <c:pt idx="65">
                  <c:v>-4.9675582722793016E-2</c:v>
                </c:pt>
                <c:pt idx="66">
                  <c:v>-3.1520837800206133E-2</c:v>
                </c:pt>
                <c:pt idx="67">
                  <c:v>-7.1043770155920782E-2</c:v>
                </c:pt>
                <c:pt idx="68">
                  <c:v>-6.5263552952563447E-2</c:v>
                </c:pt>
                <c:pt idx="69">
                  <c:v>-7.2835344715822925E-2</c:v>
                </c:pt>
                <c:pt idx="70">
                  <c:v>-3.8655778894472359E-2</c:v>
                </c:pt>
                <c:pt idx="71">
                  <c:v>-7.3007187413583405E-2</c:v>
                </c:pt>
                <c:pt idx="72">
                  <c:v>-5.8183893633632203E-2</c:v>
                </c:pt>
                <c:pt idx="73">
                  <c:v>-6.400055333423782E-2</c:v>
                </c:pt>
                <c:pt idx="74">
                  <c:v>-3.5228127465189232E-2</c:v>
                </c:pt>
                <c:pt idx="75">
                  <c:v>-6.1330516756151671E-2</c:v>
                </c:pt>
                <c:pt idx="76">
                  <c:v>-1.475609192087643E-2</c:v>
                </c:pt>
                <c:pt idx="77">
                  <c:v>-4.0202413390424269E-2</c:v>
                </c:pt>
                <c:pt idx="78">
                  <c:v>2.7961747176800389E-3</c:v>
                </c:pt>
                <c:pt idx="79">
                  <c:v>-8.4857408157925779E-2</c:v>
                </c:pt>
              </c:numCache>
            </c:numRef>
          </c:val>
        </c:ser>
        <c:ser>
          <c:idx val="1"/>
          <c:order val="1"/>
          <c:tx>
            <c:strRef>
              <c:f>'Секторальні баланси'!$B$9</c:f>
              <c:strCache>
                <c:ptCount val="1"/>
                <c:pt idx="0">
                  <c:v>Недерж внутрішній сектор</c:v>
                </c:pt>
              </c:strCache>
            </c:strRef>
          </c:tx>
          <c:spPr>
            <a:solidFill>
              <a:srgbClr val="15224B"/>
            </a:solidFill>
            <a:ln w="25400">
              <a:noFill/>
            </a:ln>
          </c:spPr>
          <c:cat>
            <c:strRef>
              <c:f>'Секторальні баланси'!$C$1:$CD$1</c:f>
              <c:strCache>
                <c:ptCount val="80"/>
                <c:pt idx="0">
                  <c:v>1Q96</c:v>
                </c:pt>
                <c:pt idx="1">
                  <c:v>2Q96</c:v>
                </c:pt>
                <c:pt idx="2">
                  <c:v>3Q96</c:v>
                </c:pt>
                <c:pt idx="3">
                  <c:v>4Q96</c:v>
                </c:pt>
                <c:pt idx="4">
                  <c:v>1Q97</c:v>
                </c:pt>
                <c:pt idx="5">
                  <c:v>2Q97</c:v>
                </c:pt>
                <c:pt idx="6">
                  <c:v>3Q97</c:v>
                </c:pt>
                <c:pt idx="7">
                  <c:v>4Q97</c:v>
                </c:pt>
                <c:pt idx="8">
                  <c:v>1Q98</c:v>
                </c:pt>
                <c:pt idx="9">
                  <c:v>2Q98</c:v>
                </c:pt>
                <c:pt idx="10">
                  <c:v>3Q98</c:v>
                </c:pt>
                <c:pt idx="11">
                  <c:v>4Q98</c:v>
                </c:pt>
                <c:pt idx="12">
                  <c:v>1Q99</c:v>
                </c:pt>
                <c:pt idx="13">
                  <c:v>2Q99</c:v>
                </c:pt>
                <c:pt idx="14">
                  <c:v>3Q99</c:v>
                </c:pt>
                <c:pt idx="15">
                  <c:v>4Q99</c:v>
                </c:pt>
                <c:pt idx="16">
                  <c:v>1Q00</c:v>
                </c:pt>
                <c:pt idx="17">
                  <c:v>2Q00</c:v>
                </c:pt>
                <c:pt idx="18">
                  <c:v>3Q00</c:v>
                </c:pt>
                <c:pt idx="19">
                  <c:v>4Q00</c:v>
                </c:pt>
                <c:pt idx="20">
                  <c:v>1Q01</c:v>
                </c:pt>
                <c:pt idx="21">
                  <c:v>2Q01</c:v>
                </c:pt>
                <c:pt idx="22">
                  <c:v>3Q01</c:v>
                </c:pt>
                <c:pt idx="23">
                  <c:v>4Q01</c:v>
                </c:pt>
                <c:pt idx="24">
                  <c:v>1Q02</c:v>
                </c:pt>
                <c:pt idx="25">
                  <c:v>2Q02</c:v>
                </c:pt>
                <c:pt idx="26">
                  <c:v>3Q02</c:v>
                </c:pt>
                <c:pt idx="27">
                  <c:v>4Q02</c:v>
                </c:pt>
                <c:pt idx="28">
                  <c:v>1Q03</c:v>
                </c:pt>
                <c:pt idx="29">
                  <c:v>2Q03</c:v>
                </c:pt>
                <c:pt idx="30">
                  <c:v>3Q03</c:v>
                </c:pt>
                <c:pt idx="31">
                  <c:v>4Q03</c:v>
                </c:pt>
                <c:pt idx="32">
                  <c:v>1Q04</c:v>
                </c:pt>
                <c:pt idx="33">
                  <c:v>2Q04</c:v>
                </c:pt>
                <c:pt idx="34">
                  <c:v>3Q04</c:v>
                </c:pt>
                <c:pt idx="35">
                  <c:v>4Q04</c:v>
                </c:pt>
                <c:pt idx="36">
                  <c:v>1Q05</c:v>
                </c:pt>
                <c:pt idx="37">
                  <c:v>2Q05</c:v>
                </c:pt>
                <c:pt idx="38">
                  <c:v>3Q05</c:v>
                </c:pt>
                <c:pt idx="39">
                  <c:v>4Q05</c:v>
                </c:pt>
                <c:pt idx="40">
                  <c:v>1Q06</c:v>
                </c:pt>
                <c:pt idx="41">
                  <c:v>2Q06</c:v>
                </c:pt>
                <c:pt idx="42">
                  <c:v>3Q06</c:v>
                </c:pt>
                <c:pt idx="43">
                  <c:v>4Q06</c:v>
                </c:pt>
                <c:pt idx="44">
                  <c:v>1Q07</c:v>
                </c:pt>
                <c:pt idx="45">
                  <c:v>2Q07</c:v>
                </c:pt>
                <c:pt idx="46">
                  <c:v>3Q07</c:v>
                </c:pt>
                <c:pt idx="47">
                  <c:v>4Q07</c:v>
                </c:pt>
                <c:pt idx="48">
                  <c:v>1Q08</c:v>
                </c:pt>
                <c:pt idx="49">
                  <c:v>2Q08</c:v>
                </c:pt>
                <c:pt idx="50">
                  <c:v>3Q08</c:v>
                </c:pt>
                <c:pt idx="51">
                  <c:v>4Q08</c:v>
                </c:pt>
                <c:pt idx="52">
                  <c:v>1Q09</c:v>
                </c:pt>
                <c:pt idx="53">
                  <c:v>2Q09</c:v>
                </c:pt>
                <c:pt idx="54">
                  <c:v>3Q09</c:v>
                </c:pt>
                <c:pt idx="55">
                  <c:v>4Q09</c:v>
                </c:pt>
                <c:pt idx="56">
                  <c:v>1Q10</c:v>
                </c:pt>
                <c:pt idx="57">
                  <c:v>2Q10</c:v>
                </c:pt>
                <c:pt idx="58">
                  <c:v>3Q10</c:v>
                </c:pt>
                <c:pt idx="59">
                  <c:v>4Q10</c:v>
                </c:pt>
                <c:pt idx="60">
                  <c:v>1Q11</c:v>
                </c:pt>
                <c:pt idx="61">
                  <c:v>2Q11</c:v>
                </c:pt>
                <c:pt idx="62">
                  <c:v>3Q11</c:v>
                </c:pt>
                <c:pt idx="63">
                  <c:v>4Q11</c:v>
                </c:pt>
                <c:pt idx="64">
                  <c:v>1Q12</c:v>
                </c:pt>
                <c:pt idx="65">
                  <c:v>2Q12</c:v>
                </c:pt>
                <c:pt idx="66">
                  <c:v>3Q12</c:v>
                </c:pt>
                <c:pt idx="67">
                  <c:v>4Q12</c:v>
                </c:pt>
                <c:pt idx="68">
                  <c:v>1Q13</c:v>
                </c:pt>
                <c:pt idx="69">
                  <c:v>2Q13</c:v>
                </c:pt>
                <c:pt idx="70">
                  <c:v>3Q13</c:v>
                </c:pt>
                <c:pt idx="71">
                  <c:v>4Q13</c:v>
                </c:pt>
                <c:pt idx="72">
                  <c:v>1Q14</c:v>
                </c:pt>
                <c:pt idx="73">
                  <c:v>2Q14</c:v>
                </c:pt>
                <c:pt idx="74">
                  <c:v>3Q14</c:v>
                </c:pt>
                <c:pt idx="75">
                  <c:v>4Q14</c:v>
                </c:pt>
                <c:pt idx="76">
                  <c:v>1Q15</c:v>
                </c:pt>
                <c:pt idx="77">
                  <c:v>2Q15</c:v>
                </c:pt>
                <c:pt idx="78">
                  <c:v>3Q15</c:v>
                </c:pt>
                <c:pt idx="79">
                  <c:v>4Q15</c:v>
                </c:pt>
              </c:strCache>
            </c:strRef>
          </c:cat>
          <c:val>
            <c:numRef>
              <c:f>'Секторальні баланси'!$C$9:$CD$9</c:f>
              <c:numCache>
                <c:formatCode>0.0%</c:formatCode>
                <c:ptCount val="80"/>
                <c:pt idx="0">
                  <c:v>6.825263662511985E-2</c:v>
                </c:pt>
                <c:pt idx="1">
                  <c:v>0.12788940504841331</c:v>
                </c:pt>
                <c:pt idx="2">
                  <c:v>9.6312749888938259E-2</c:v>
                </c:pt>
                <c:pt idx="3">
                  <c:v>2.5967121943240384E-2</c:v>
                </c:pt>
                <c:pt idx="4">
                  <c:v>4.8910721913712096E-2</c:v>
                </c:pt>
                <c:pt idx="5">
                  <c:v>8.0351476690261159E-2</c:v>
                </c:pt>
                <c:pt idx="6">
                  <c:v>0.1149332719742292</c:v>
                </c:pt>
                <c:pt idx="7">
                  <c:v>5.7558056703234106E-2</c:v>
                </c:pt>
                <c:pt idx="8">
                  <c:v>1.3224090843754477E-2</c:v>
                </c:pt>
                <c:pt idx="9">
                  <c:v>3.1197843112081153E-2</c:v>
                </c:pt>
                <c:pt idx="10">
                  <c:v>3.9573820395738202E-2</c:v>
                </c:pt>
                <c:pt idx="11">
                  <c:v>6.8360104594695575E-2</c:v>
                </c:pt>
                <c:pt idx="12">
                  <c:v>5.446131941148552E-2</c:v>
                </c:pt>
                <c:pt idx="13">
                  <c:v>0.15031448656284685</c:v>
                </c:pt>
                <c:pt idx="14">
                  <c:v>0.10260108028737741</c:v>
                </c:pt>
                <c:pt idx="15">
                  <c:v>3.6069618386119218E-2</c:v>
                </c:pt>
                <c:pt idx="16">
                  <c:v>2.4420440125042547E-2</c:v>
                </c:pt>
                <c:pt idx="17">
                  <c:v>0.10736625405790601</c:v>
                </c:pt>
                <c:pt idx="18">
                  <c:v>0.12578554978726728</c:v>
                </c:pt>
                <c:pt idx="19">
                  <c:v>6.4029279927622668E-2</c:v>
                </c:pt>
                <c:pt idx="20">
                  <c:v>9.7267926838601027E-2</c:v>
                </c:pt>
                <c:pt idx="21">
                  <c:v>0.11942514145564853</c:v>
                </c:pt>
                <c:pt idx="22">
                  <c:v>7.1560534924320768E-2</c:v>
                </c:pt>
                <c:pt idx="23">
                  <c:v>0.11934329261120166</c:v>
                </c:pt>
                <c:pt idx="24">
                  <c:v>0.15177195685670264</c:v>
                </c:pt>
                <c:pt idx="25">
                  <c:v>0.11431250872957277</c:v>
                </c:pt>
                <c:pt idx="26">
                  <c:v>8.0778274701461567E-2</c:v>
                </c:pt>
                <c:pt idx="27">
                  <c:v>0.13732066051072275</c:v>
                </c:pt>
                <c:pt idx="28">
                  <c:v>0.14466652720460982</c:v>
                </c:pt>
                <c:pt idx="29">
                  <c:v>0.11511891838547317</c:v>
                </c:pt>
                <c:pt idx="30">
                  <c:v>7.6755658734764948E-2</c:v>
                </c:pt>
                <c:pt idx="31">
                  <c:v>0.12983838978387996</c:v>
                </c:pt>
                <c:pt idx="32">
                  <c:v>0.15816425553515176</c:v>
                </c:pt>
                <c:pt idx="33">
                  <c:v>0.20542699759563396</c:v>
                </c:pt>
                <c:pt idx="34">
                  <c:v>0.14482168904984657</c:v>
                </c:pt>
                <c:pt idx="35">
                  <c:v>0.13875349580503396</c:v>
                </c:pt>
                <c:pt idx="36">
                  <c:v>0.12213974393898119</c:v>
                </c:pt>
                <c:pt idx="37">
                  <c:v>5.8678360388173895E-2</c:v>
                </c:pt>
                <c:pt idx="38">
                  <c:v>2.8813048892651044E-2</c:v>
                </c:pt>
                <c:pt idx="39">
                  <c:v>8.6232334213387163E-2</c:v>
                </c:pt>
                <c:pt idx="40">
                  <c:v>3.5637717681573644E-3</c:v>
                </c:pt>
                <c:pt idx="41">
                  <c:v>4.9501658499513129E-2</c:v>
                </c:pt>
                <c:pt idx="42">
                  <c:v>2.8778394551395636E-2</c:v>
                </c:pt>
                <c:pt idx="43">
                  <c:v>2.3943927583605751E-2</c:v>
                </c:pt>
                <c:pt idx="44">
                  <c:v>-2.9223200711396696E-2</c:v>
                </c:pt>
                <c:pt idx="45">
                  <c:v>2.2988092455758724E-2</c:v>
                </c:pt>
                <c:pt idx="46">
                  <c:v>2.1008845565940792E-2</c:v>
                </c:pt>
                <c:pt idx="47">
                  <c:v>-9.754145279058879E-3</c:v>
                </c:pt>
                <c:pt idx="48">
                  <c:v>-9.3184441577570443E-2</c:v>
                </c:pt>
                <c:pt idx="49">
                  <c:v>-4.2400850728500084E-2</c:v>
                </c:pt>
                <c:pt idx="50">
                  <c:v>-2.6178237734716087E-2</c:v>
                </c:pt>
                <c:pt idx="51">
                  <c:v>1.9007590746908221E-2</c:v>
                </c:pt>
                <c:pt idx="52">
                  <c:v>2.6726199293226394E-2</c:v>
                </c:pt>
                <c:pt idx="53">
                  <c:v>0.10434230253662954</c:v>
                </c:pt>
                <c:pt idx="54">
                  <c:v>6.0310180339264746E-2</c:v>
                </c:pt>
                <c:pt idx="55">
                  <c:v>3.6035828062237402E-2</c:v>
                </c:pt>
                <c:pt idx="56">
                  <c:v>5.3530132581515982E-2</c:v>
                </c:pt>
                <c:pt idx="57">
                  <c:v>9.1960320100178045E-2</c:v>
                </c:pt>
                <c:pt idx="58">
                  <c:v>8.7137122810754808E-3</c:v>
                </c:pt>
                <c:pt idx="59">
                  <c:v>1.0183458980478705E-2</c:v>
                </c:pt>
                <c:pt idx="60">
                  <c:v>-3.618455398679768E-2</c:v>
                </c:pt>
                <c:pt idx="61">
                  <c:v>8.0089726276842965E-3</c:v>
                </c:pt>
                <c:pt idx="62">
                  <c:v>-7.0398493302359907E-2</c:v>
                </c:pt>
                <c:pt idx="63">
                  <c:v>-1.3321935279275304E-2</c:v>
                </c:pt>
                <c:pt idx="64">
                  <c:v>-1.9676796978694872E-2</c:v>
                </c:pt>
                <c:pt idx="65">
                  <c:v>-4.6088929350731944E-2</c:v>
                </c:pt>
                <c:pt idx="66">
                  <c:v>-5.3382897323492856E-2</c:v>
                </c:pt>
                <c:pt idx="67">
                  <c:v>-2.318903254217089E-2</c:v>
                </c:pt>
                <c:pt idx="68">
                  <c:v>-1.2335680635252977E-2</c:v>
                </c:pt>
                <c:pt idx="69">
                  <c:v>1.2395226794884084E-2</c:v>
                </c:pt>
                <c:pt idx="70">
                  <c:v>-8.8952261306532374E-2</c:v>
                </c:pt>
                <c:pt idx="71">
                  <c:v>-2.3718220105669929E-2</c:v>
                </c:pt>
                <c:pt idx="72">
                  <c:v>9.1180889067638216E-2</c:v>
                </c:pt>
                <c:pt idx="73">
                  <c:v>3.5187269056112885E-2</c:v>
                </c:pt>
                <c:pt idx="74">
                  <c:v>7.7739455869672985E-3</c:v>
                </c:pt>
                <c:pt idx="75">
                  <c:v>3.3965934762836547E-3</c:v>
                </c:pt>
                <c:pt idx="76">
                  <c:v>-1.7745941666643991E-2</c:v>
                </c:pt>
                <c:pt idx="77">
                  <c:v>4.404826780848578E-2</c:v>
                </c:pt>
                <c:pt idx="78">
                  <c:v>-1.4537586209381601E-2</c:v>
                </c:pt>
                <c:pt idx="79">
                  <c:v>5.7695102953071314E-2</c:v>
                </c:pt>
              </c:numCache>
            </c:numRef>
          </c:val>
        </c:ser>
        <c:ser>
          <c:idx val="2"/>
          <c:order val="2"/>
          <c:tx>
            <c:strRef>
              <c:f>'Секторальні баланси'!$B$10</c:f>
              <c:strCache>
                <c:ptCount val="1"/>
                <c:pt idx="0">
                  <c:v>Зовнішній сектор</c:v>
                </c:pt>
              </c:strCache>
            </c:strRef>
          </c:tx>
          <c:spPr>
            <a:solidFill>
              <a:srgbClr val="2E66AC"/>
            </a:solidFill>
            <a:ln w="25400">
              <a:noFill/>
            </a:ln>
          </c:spPr>
          <c:cat>
            <c:strRef>
              <c:f>'Секторальні баланси'!$C$1:$CD$1</c:f>
              <c:strCache>
                <c:ptCount val="80"/>
                <c:pt idx="0">
                  <c:v>1Q96</c:v>
                </c:pt>
                <c:pt idx="1">
                  <c:v>2Q96</c:v>
                </c:pt>
                <c:pt idx="2">
                  <c:v>3Q96</c:v>
                </c:pt>
                <c:pt idx="3">
                  <c:v>4Q96</c:v>
                </c:pt>
                <c:pt idx="4">
                  <c:v>1Q97</c:v>
                </c:pt>
                <c:pt idx="5">
                  <c:v>2Q97</c:v>
                </c:pt>
                <c:pt idx="6">
                  <c:v>3Q97</c:v>
                </c:pt>
                <c:pt idx="7">
                  <c:v>4Q97</c:v>
                </c:pt>
                <c:pt idx="8">
                  <c:v>1Q98</c:v>
                </c:pt>
                <c:pt idx="9">
                  <c:v>2Q98</c:v>
                </c:pt>
                <c:pt idx="10">
                  <c:v>3Q98</c:v>
                </c:pt>
                <c:pt idx="11">
                  <c:v>4Q98</c:v>
                </c:pt>
                <c:pt idx="12">
                  <c:v>1Q99</c:v>
                </c:pt>
                <c:pt idx="13">
                  <c:v>2Q99</c:v>
                </c:pt>
                <c:pt idx="14">
                  <c:v>3Q99</c:v>
                </c:pt>
                <c:pt idx="15">
                  <c:v>4Q99</c:v>
                </c:pt>
                <c:pt idx="16">
                  <c:v>1Q00</c:v>
                </c:pt>
                <c:pt idx="17">
                  <c:v>2Q00</c:v>
                </c:pt>
                <c:pt idx="18">
                  <c:v>3Q00</c:v>
                </c:pt>
                <c:pt idx="19">
                  <c:v>4Q00</c:v>
                </c:pt>
                <c:pt idx="20">
                  <c:v>1Q01</c:v>
                </c:pt>
                <c:pt idx="21">
                  <c:v>2Q01</c:v>
                </c:pt>
                <c:pt idx="22">
                  <c:v>3Q01</c:v>
                </c:pt>
                <c:pt idx="23">
                  <c:v>4Q01</c:v>
                </c:pt>
                <c:pt idx="24">
                  <c:v>1Q02</c:v>
                </c:pt>
                <c:pt idx="25">
                  <c:v>2Q02</c:v>
                </c:pt>
                <c:pt idx="26">
                  <c:v>3Q02</c:v>
                </c:pt>
                <c:pt idx="27">
                  <c:v>4Q02</c:v>
                </c:pt>
                <c:pt idx="28">
                  <c:v>1Q03</c:v>
                </c:pt>
                <c:pt idx="29">
                  <c:v>2Q03</c:v>
                </c:pt>
                <c:pt idx="30">
                  <c:v>3Q03</c:v>
                </c:pt>
                <c:pt idx="31">
                  <c:v>4Q03</c:v>
                </c:pt>
                <c:pt idx="32">
                  <c:v>1Q04</c:v>
                </c:pt>
                <c:pt idx="33">
                  <c:v>2Q04</c:v>
                </c:pt>
                <c:pt idx="34">
                  <c:v>3Q04</c:v>
                </c:pt>
                <c:pt idx="35">
                  <c:v>4Q04</c:v>
                </c:pt>
                <c:pt idx="36">
                  <c:v>1Q05</c:v>
                </c:pt>
                <c:pt idx="37">
                  <c:v>2Q05</c:v>
                </c:pt>
                <c:pt idx="38">
                  <c:v>3Q05</c:v>
                </c:pt>
                <c:pt idx="39">
                  <c:v>4Q05</c:v>
                </c:pt>
                <c:pt idx="40">
                  <c:v>1Q06</c:v>
                </c:pt>
                <c:pt idx="41">
                  <c:v>2Q06</c:v>
                </c:pt>
                <c:pt idx="42">
                  <c:v>3Q06</c:v>
                </c:pt>
                <c:pt idx="43">
                  <c:v>4Q06</c:v>
                </c:pt>
                <c:pt idx="44">
                  <c:v>1Q07</c:v>
                </c:pt>
                <c:pt idx="45">
                  <c:v>2Q07</c:v>
                </c:pt>
                <c:pt idx="46">
                  <c:v>3Q07</c:v>
                </c:pt>
                <c:pt idx="47">
                  <c:v>4Q07</c:v>
                </c:pt>
                <c:pt idx="48">
                  <c:v>1Q08</c:v>
                </c:pt>
                <c:pt idx="49">
                  <c:v>2Q08</c:v>
                </c:pt>
                <c:pt idx="50">
                  <c:v>3Q08</c:v>
                </c:pt>
                <c:pt idx="51">
                  <c:v>4Q08</c:v>
                </c:pt>
                <c:pt idx="52">
                  <c:v>1Q09</c:v>
                </c:pt>
                <c:pt idx="53">
                  <c:v>2Q09</c:v>
                </c:pt>
                <c:pt idx="54">
                  <c:v>3Q09</c:v>
                </c:pt>
                <c:pt idx="55">
                  <c:v>4Q09</c:v>
                </c:pt>
                <c:pt idx="56">
                  <c:v>1Q10</c:v>
                </c:pt>
                <c:pt idx="57">
                  <c:v>2Q10</c:v>
                </c:pt>
                <c:pt idx="58">
                  <c:v>3Q10</c:v>
                </c:pt>
                <c:pt idx="59">
                  <c:v>4Q10</c:v>
                </c:pt>
                <c:pt idx="60">
                  <c:v>1Q11</c:v>
                </c:pt>
                <c:pt idx="61">
                  <c:v>2Q11</c:v>
                </c:pt>
                <c:pt idx="62">
                  <c:v>3Q11</c:v>
                </c:pt>
                <c:pt idx="63">
                  <c:v>4Q11</c:v>
                </c:pt>
                <c:pt idx="64">
                  <c:v>1Q12</c:v>
                </c:pt>
                <c:pt idx="65">
                  <c:v>2Q12</c:v>
                </c:pt>
                <c:pt idx="66">
                  <c:v>3Q12</c:v>
                </c:pt>
                <c:pt idx="67">
                  <c:v>4Q12</c:v>
                </c:pt>
                <c:pt idx="68">
                  <c:v>1Q13</c:v>
                </c:pt>
                <c:pt idx="69">
                  <c:v>2Q13</c:v>
                </c:pt>
                <c:pt idx="70">
                  <c:v>3Q13</c:v>
                </c:pt>
                <c:pt idx="71">
                  <c:v>4Q13</c:v>
                </c:pt>
                <c:pt idx="72">
                  <c:v>1Q14</c:v>
                </c:pt>
                <c:pt idx="73">
                  <c:v>2Q14</c:v>
                </c:pt>
                <c:pt idx="74">
                  <c:v>3Q14</c:v>
                </c:pt>
                <c:pt idx="75">
                  <c:v>4Q14</c:v>
                </c:pt>
                <c:pt idx="76">
                  <c:v>1Q15</c:v>
                </c:pt>
                <c:pt idx="77">
                  <c:v>2Q15</c:v>
                </c:pt>
                <c:pt idx="78">
                  <c:v>3Q15</c:v>
                </c:pt>
                <c:pt idx="79">
                  <c:v>4Q15</c:v>
                </c:pt>
              </c:strCache>
            </c:strRef>
          </c:cat>
          <c:val>
            <c:numRef>
              <c:f>'Секторальні баланси'!$C$10:$CD$10</c:f>
              <c:numCache>
                <c:formatCode>0.0%</c:formatCode>
                <c:ptCount val="80"/>
                <c:pt idx="0">
                  <c:v>6.2679769894534942E-2</c:v>
                </c:pt>
                <c:pt idx="1">
                  <c:v>2.2947333072144138E-3</c:v>
                </c:pt>
                <c:pt idx="2">
                  <c:v>-2.3989338071968014E-3</c:v>
                </c:pt>
                <c:pt idx="3">
                  <c:v>4.285597448270223E-2</c:v>
                </c:pt>
                <c:pt idx="4">
                  <c:v>7.4113626655275544E-2</c:v>
                </c:pt>
                <c:pt idx="5">
                  <c:v>4.4422748352453023E-2</c:v>
                </c:pt>
                <c:pt idx="6">
                  <c:v>8.4368768215981049E-4</c:v>
                </c:pt>
                <c:pt idx="7">
                  <c:v>1.909103860948852E-2</c:v>
                </c:pt>
                <c:pt idx="8">
                  <c:v>6.8036989123664404E-2</c:v>
                </c:pt>
                <c:pt idx="9">
                  <c:v>2.289553644027903E-2</c:v>
                </c:pt>
                <c:pt idx="10">
                  <c:v>2.9680365296803624E-2</c:v>
                </c:pt>
                <c:pt idx="11">
                  <c:v>-1.6300472034502633E-2</c:v>
                </c:pt>
                <c:pt idx="12">
                  <c:v>2.0764119601328845E-2</c:v>
                </c:pt>
                <c:pt idx="13">
                  <c:v>-0.20291951162086713</c:v>
                </c:pt>
                <c:pt idx="14">
                  <c:v>-5.1995385180135301E-2</c:v>
                </c:pt>
                <c:pt idx="15">
                  <c:v>7.401646598192535E-3</c:v>
                </c:pt>
                <c:pt idx="16">
                  <c:v>-1.8570676901172867E-3</c:v>
                </c:pt>
                <c:pt idx="17">
                  <c:v>-6.9677215022829864E-2</c:v>
                </c:pt>
                <c:pt idx="18">
                  <c:v>-9.1709278270033889E-2</c:v>
                </c:pt>
                <c:pt idx="19">
                  <c:v>-2.3810502940329825E-2</c:v>
                </c:pt>
                <c:pt idx="20">
                  <c:v>-3.0330858906660541E-2</c:v>
                </c:pt>
                <c:pt idx="21">
                  <c:v>-3.5261719842516248E-2</c:v>
                </c:pt>
                <c:pt idx="22">
                  <c:v>-1.6881642061729873E-2</c:v>
                </c:pt>
                <c:pt idx="23">
                  <c:v>8.4525029827420828E-3</c:v>
                </c:pt>
                <c:pt idx="24">
                  <c:v>-6.2290401522704597E-2</c:v>
                </c:pt>
                <c:pt idx="25">
                  <c:v>-3.5197637528184056E-2</c:v>
                </c:pt>
                <c:pt idx="26">
                  <c:v>-3.2919913320116179E-2</c:v>
                </c:pt>
                <c:pt idx="27">
                  <c:v>-4.8666045056696805E-2</c:v>
                </c:pt>
                <c:pt idx="28">
                  <c:v>-7.0593157484358016E-2</c:v>
                </c:pt>
                <c:pt idx="29">
                  <c:v>-3.1316819632224768E-2</c:v>
                </c:pt>
                <c:pt idx="30">
                  <c:v>-1.4562338416081899E-2</c:v>
                </c:pt>
                <c:pt idx="31">
                  <c:v>-1.9065654950033428E-3</c:v>
                </c:pt>
                <c:pt idx="32">
                  <c:v>-8.4830026425404159E-2</c:v>
                </c:pt>
                <c:pt idx="33">
                  <c:v>-0.11857722594679865</c:v>
                </c:pt>
                <c:pt idx="34">
                  <c:v>-8.1414415773854443E-2</c:v>
                </c:pt>
                <c:pt idx="35">
                  <c:v>-3.3869356771873749E-2</c:v>
                </c:pt>
                <c:pt idx="36">
                  <c:v>-7.2652773994370312E-2</c:v>
                </c:pt>
                <c:pt idx="37">
                  <c:v>-7.8264032957416907E-3</c:v>
                </c:pt>
                <c:pt idx="38">
                  <c:v>3.9475504838801245E-3</c:v>
                </c:pt>
                <c:pt idx="39">
                  <c:v>2.3412020500077679E-2</c:v>
                </c:pt>
                <c:pt idx="40">
                  <c:v>5.3851506375296232E-2</c:v>
                </c:pt>
                <c:pt idx="41">
                  <c:v>1.7147064178785476E-2</c:v>
                </c:pt>
                <c:pt idx="42">
                  <c:v>-5.636261039591639E-3</c:v>
                </c:pt>
                <c:pt idx="43">
                  <c:v>5.3174503394518513E-2</c:v>
                </c:pt>
                <c:pt idx="44">
                  <c:v>6.1020911620435436E-2</c:v>
                </c:pt>
                <c:pt idx="45">
                  <c:v>3.7921962737237025E-2</c:v>
                </c:pt>
                <c:pt idx="46">
                  <c:v>2.7082967900368349E-2</c:v>
                </c:pt>
                <c:pt idx="47">
                  <c:v>9.7387880846786401E-2</c:v>
                </c:pt>
                <c:pt idx="48">
                  <c:v>0.11640090045388307</c:v>
                </c:pt>
                <c:pt idx="49">
                  <c:v>8.1175089923866572E-2</c:v>
                </c:pt>
                <c:pt idx="50">
                  <c:v>4.4333353831239541E-2</c:v>
                </c:pt>
                <c:pt idx="51">
                  <c:v>9.0232802022014391E-2</c:v>
                </c:pt>
                <c:pt idx="52">
                  <c:v>3.1201726728315393E-2</c:v>
                </c:pt>
                <c:pt idx="53">
                  <c:v>6.8004651966576679E-3</c:v>
                </c:pt>
                <c:pt idx="54">
                  <c:v>4.3746454339887997E-3</c:v>
                </c:pt>
                <c:pt idx="55">
                  <c:v>2.6343937085430258E-2</c:v>
                </c:pt>
                <c:pt idx="56">
                  <c:v>1.5639827892792335E-2</c:v>
                </c:pt>
                <c:pt idx="57">
                  <c:v>6.2611281770319493E-5</c:v>
                </c:pt>
                <c:pt idx="58">
                  <c:v>5.6852146475572962E-2</c:v>
                </c:pt>
                <c:pt idx="59">
                  <c:v>7.5228303420714959E-2</c:v>
                </c:pt>
                <c:pt idx="60">
                  <c:v>7.2690078154305504E-2</c:v>
                </c:pt>
                <c:pt idx="61">
                  <c:v>4.3876922878589131E-2</c:v>
                </c:pt>
                <c:pt idx="62">
                  <c:v>6.7844814485139293E-2</c:v>
                </c:pt>
                <c:pt idx="63">
                  <c:v>7.8610724281991506E-2</c:v>
                </c:pt>
                <c:pt idx="64">
                  <c:v>6.7688592110124346E-2</c:v>
                </c:pt>
                <c:pt idx="65">
                  <c:v>9.5764512073524932E-2</c:v>
                </c:pt>
                <c:pt idx="66">
                  <c:v>8.4903735123699031E-2</c:v>
                </c:pt>
                <c:pt idx="67">
                  <c:v>9.4232802698091644E-2</c:v>
                </c:pt>
                <c:pt idx="68">
                  <c:v>7.7599233587816396E-2</c:v>
                </c:pt>
                <c:pt idx="69">
                  <c:v>6.0440117920938896E-2</c:v>
                </c:pt>
                <c:pt idx="70">
                  <c:v>0.12760804020100502</c:v>
                </c:pt>
                <c:pt idx="71">
                  <c:v>9.6725407519253292E-2</c:v>
                </c:pt>
                <c:pt idx="72">
                  <c:v>-3.2996995434006027E-2</c:v>
                </c:pt>
                <c:pt idx="73">
                  <c:v>2.8813284278124907E-2</c:v>
                </c:pt>
                <c:pt idx="74">
                  <c:v>2.7454181878221906E-2</c:v>
                </c:pt>
                <c:pt idx="75">
                  <c:v>5.793392327986796E-2</c:v>
                </c:pt>
                <c:pt idx="76">
                  <c:v>3.2502033587520462E-2</c:v>
                </c:pt>
                <c:pt idx="77">
                  <c:v>-3.8458544180615117E-3</c:v>
                </c:pt>
                <c:pt idx="78">
                  <c:v>1.1741411491701548E-2</c:v>
                </c:pt>
                <c:pt idx="79">
                  <c:v>2.7162305204854464E-2</c:v>
                </c:pt>
              </c:numCache>
            </c:numRef>
          </c:val>
        </c:ser>
        <c:gapWidth val="0"/>
        <c:overlap val="100"/>
        <c:axId val="486519552"/>
        <c:axId val="486521856"/>
      </c:barChart>
      <c:catAx>
        <c:axId val="486519552"/>
        <c:scaling>
          <c:orientation val="minMax"/>
          <c:min val="-1"/>
        </c:scaling>
        <c:axPos val="b"/>
        <c:numFmt formatCode="[$-409]\'yy;@" sourceLinked="0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6521856"/>
        <c:crosses val="autoZero"/>
        <c:lblAlgn val="ctr"/>
        <c:lblOffset val="100"/>
        <c:tickLblSkip val="4"/>
        <c:tickMarkSkip val="4"/>
      </c:catAx>
      <c:valAx>
        <c:axId val="486521856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b="0" i="1"/>
                </a:pPr>
                <a:r>
                  <a:rPr lang="uk-UA" b="0" i="1"/>
                  <a:t>(% від ВВП)</a:t>
                </a:r>
              </a:p>
            </c:rich>
          </c:tx>
          <c:layout>
            <c:manualLayout>
              <c:xMode val="edge"/>
              <c:yMode val="edge"/>
              <c:x val="4.1894744161006088E-2"/>
              <c:y val="9.3647215330960348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486519552"/>
        <c:crosses val="autoZero"/>
        <c:crossBetween val="between"/>
        <c:dispUnits>
          <c:custUnit val="0.01"/>
        </c:dispUnits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51081620914047765"/>
          <c:h val="8.1882352941176476E-2"/>
        </c:manualLayout>
      </c:layout>
      <c:spPr>
        <a:noFill/>
        <a:ln w="25400">
          <a:noFill/>
        </a:ln>
      </c:spPr>
    </c:legend>
    <c:plotVisOnly val="1"/>
  </c:chart>
  <c:spPr>
    <a:solidFill>
      <a:srgbClr val="FFFFFF"/>
    </a:solidFill>
    <a:ln w="9525">
      <a:noFill/>
    </a:ln>
  </c:spPr>
  <c:txPr>
    <a:bodyPr/>
    <a:lstStyle/>
    <a:p>
      <a:pPr>
        <a:defRPr sz="10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1256830601093E-2"/>
          <c:y val="3.5294117647058851E-2"/>
          <c:w val="0.96721311475409832"/>
          <c:h val="0.964705882352941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.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Таблиця!$N$32:$Z$32</c:f>
              <c:numCache>
                <c:formatCode>0.0%</c:formatCode>
                <c:ptCount val="13"/>
                <c:pt idx="0">
                  <c:v>0.41861718952876026</c:v>
                </c:pt>
                <c:pt idx="1">
                  <c:v>0.44342677351048554</c:v>
                </c:pt>
                <c:pt idx="2">
                  <c:v>0.47294504279266125</c:v>
                </c:pt>
                <c:pt idx="3">
                  <c:v>0.47271822316167866</c:v>
                </c:pt>
                <c:pt idx="4">
                  <c:v>0.44393648405981445</c:v>
                </c:pt>
                <c:pt idx="5">
                  <c:v>0.47484684100488184</c:v>
                </c:pt>
                <c:pt idx="6">
                  <c:v>0.46294076735600992</c:v>
                </c:pt>
                <c:pt idx="7">
                  <c:v>0.44772404319071912</c:v>
                </c:pt>
                <c:pt idx="8">
                  <c:v>0.45017373442629244</c:v>
                </c:pt>
                <c:pt idx="9">
                  <c:v>0.39212154936274152</c:v>
                </c:pt>
                <c:pt idx="10">
                  <c:v>0.40207776057702993</c:v>
                </c:pt>
                <c:pt idx="11">
                  <c:v>0.41148308830982588</c:v>
                </c:pt>
                <c:pt idx="12">
                  <c:v>0.42028914661995825</c:v>
                </c:pt>
              </c:numCache>
            </c:numRef>
          </c:val>
        </c:ser>
        <c:gapWidth val="50"/>
        <c:axId val="1415533696"/>
        <c:axId val="359736064"/>
      </c:barChart>
      <c:catAx>
        <c:axId val="1415533696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9736064"/>
        <c:crosses val="autoZero"/>
        <c:auto val="1"/>
        <c:lblAlgn val="ctr"/>
        <c:lblOffset val="100"/>
      </c:catAx>
      <c:valAx>
        <c:axId val="359736064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(% від ВВП)</a:t>
                </a:r>
              </a:p>
            </c:rich>
          </c:tx>
          <c:layout>
            <c:manualLayout>
              <c:xMode val="edge"/>
              <c:yMode val="edge"/>
              <c:x val="6.5673809216470896E-2"/>
              <c:y val="5.8823529411764714E-3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1415533696"/>
        <c:crosses val="autoZero"/>
        <c:crossBetween val="between"/>
        <c:dispUnits>
          <c:custUnit val="1.0000000000000005E-2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1256830601093E-2"/>
          <c:y val="3.5294117647058851E-2"/>
          <c:w val="0.96721311475409832"/>
          <c:h val="0.964705882352941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.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Таблиця!$N$30:$Z$30</c:f>
              <c:numCache>
                <c:formatCode>0.0%</c:formatCode>
                <c:ptCount val="13"/>
                <c:pt idx="1">
                  <c:v>0.39732667186554349</c:v>
                </c:pt>
                <c:pt idx="2">
                  <c:v>1.9444717462694161E-2</c:v>
                </c:pt>
                <c:pt idx="3">
                  <c:v>0.18267994327004833</c:v>
                </c:pt>
                <c:pt idx="4">
                  <c:v>0.1306884078795465</c:v>
                </c:pt>
                <c:pt idx="5">
                  <c:v>0.1567708364016458</c:v>
                </c:pt>
                <c:pt idx="6">
                  <c:v>1.7396151646192237E-2</c:v>
                </c:pt>
                <c:pt idx="7">
                  <c:v>7.9443892750745704E-3</c:v>
                </c:pt>
                <c:pt idx="8">
                  <c:v>0.2541871921182266</c:v>
                </c:pt>
                <c:pt idx="9">
                  <c:v>6.2599905742881878E-2</c:v>
                </c:pt>
                <c:pt idx="10">
                  <c:v>0.17390000000000017</c:v>
                </c:pt>
                <c:pt idx="11">
                  <c:v>0.12980000000000014</c:v>
                </c:pt>
                <c:pt idx="12">
                  <c:v>0.11929999999999996</c:v>
                </c:pt>
              </c:numCache>
            </c:numRef>
          </c:val>
        </c:ser>
        <c:gapWidth val="50"/>
        <c:axId val="359752448"/>
        <c:axId val="359753984"/>
      </c:barChart>
      <c:catAx>
        <c:axId val="359752448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9753984"/>
        <c:crosses val="autoZero"/>
        <c:auto val="1"/>
        <c:lblAlgn val="ctr"/>
        <c:lblOffset val="100"/>
      </c:catAx>
      <c:valAx>
        <c:axId val="359753984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(% рік </a:t>
                </a:r>
                <a:br>
                  <a:rPr lang="uk-UA"/>
                </a:br>
                <a:r>
                  <a:rPr lang="uk-UA"/>
                  <a:t>до року)</a:t>
                </a:r>
              </a:p>
            </c:rich>
          </c:tx>
          <c:layout>
            <c:manualLayout>
              <c:xMode val="edge"/>
              <c:yMode val="edge"/>
              <c:x val="1.0003872466761582E-4"/>
              <c:y val="1.1764705882352944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359752448"/>
        <c:crosses val="autoZero"/>
        <c:crossBetween val="between"/>
        <c:dispUnits>
          <c:custUnit val="1.0000000000000005E-2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1256830601093E-2"/>
          <c:y val="3.5294117647058851E-2"/>
          <c:w val="0.96721311475409832"/>
          <c:h val="0.964705882352941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.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Таблиця!$N$31:$Z$31</c:f>
              <c:numCache>
                <c:formatCode>0.0%</c:formatCode>
                <c:ptCount val="13"/>
                <c:pt idx="1">
                  <c:v>8.3198970438405739E-2</c:v>
                </c:pt>
                <c:pt idx="2">
                  <c:v>-9.4631689642367567E-2</c:v>
                </c:pt>
                <c:pt idx="3">
                  <c:v>4.0175851600746215E-2</c:v>
                </c:pt>
                <c:pt idx="4">
                  <c:v>-9.9050719093286554E-3</c:v>
                </c:pt>
                <c:pt idx="5">
                  <c:v>7.1084107779301187E-2</c:v>
                </c:pt>
                <c:pt idx="6">
                  <c:v>-2.454827263068815E-2</c:v>
                </c:pt>
                <c:pt idx="7">
                  <c:v>-0.11451795596197611</c:v>
                </c:pt>
                <c:pt idx="8">
                  <c:v>-0.10983091579782156</c:v>
                </c:pt>
                <c:pt idx="9">
                  <c:v>-0.10645781769853846</c:v>
                </c:pt>
                <c:pt idx="10">
                  <c:v>5.0000000000000044E-2</c:v>
                </c:pt>
                <c:pt idx="11">
                  <c:v>5.0000000000000044E-2</c:v>
                </c:pt>
                <c:pt idx="12">
                  <c:v>4.9999999999999822E-2</c:v>
                </c:pt>
              </c:numCache>
            </c:numRef>
          </c:val>
        </c:ser>
        <c:gapWidth val="50"/>
        <c:axId val="359766272"/>
        <c:axId val="359780352"/>
      </c:barChart>
      <c:catAx>
        <c:axId val="359766272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9780352"/>
        <c:crosses val="autoZero"/>
        <c:auto val="1"/>
        <c:lblAlgn val="ctr"/>
        <c:lblOffset val="100"/>
      </c:catAx>
      <c:valAx>
        <c:axId val="359780352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(% рік </a:t>
                </a:r>
                <a:br>
                  <a:rPr lang="uk-UA"/>
                </a:br>
                <a:r>
                  <a:rPr lang="uk-UA"/>
                  <a:t>до року)</a:t>
                </a:r>
              </a:p>
            </c:rich>
          </c:tx>
          <c:layout>
            <c:manualLayout>
              <c:xMode val="edge"/>
              <c:yMode val="edge"/>
              <c:x val="1.9225721784776911E-2"/>
              <c:y val="2.9411764705882353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359766272"/>
        <c:crosses val="autoZero"/>
        <c:crossBetween val="between"/>
        <c:dispUnits>
          <c:custUnit val="1.0000000000000005E-2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004526241103544E-2"/>
          <c:y val="3.5294117647058851E-2"/>
          <c:w val="0.96108604133580655"/>
          <c:h val="0.964705882352941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Таблиця!$N$19:$Z$19</c:f>
              <c:numCache>
                <c:formatCode>#,##0.0</c:formatCode>
                <c:ptCount val="13"/>
                <c:pt idx="0">
                  <c:v>311885.67490298778</c:v>
                </c:pt>
                <c:pt idx="1">
                  <c:v>435806.17211473081</c:v>
                </c:pt>
                <c:pt idx="2">
                  <c:v>444280.3</c:v>
                </c:pt>
                <c:pt idx="3">
                  <c:v>525441.4</c:v>
                </c:pt>
                <c:pt idx="4">
                  <c:v>594110.5</c:v>
                </c:pt>
                <c:pt idx="5">
                  <c:v>687249.7</c:v>
                </c:pt>
                <c:pt idx="6">
                  <c:v>699205.2</c:v>
                </c:pt>
                <c:pt idx="7">
                  <c:v>717575.9</c:v>
                </c:pt>
                <c:pt idx="8">
                  <c:v>884049.21233999869</c:v>
                </c:pt>
                <c:pt idx="9">
                  <c:v>939233.02706038684</c:v>
                </c:pt>
                <c:pt idx="10">
                  <c:v>1102565.6504661883</c:v>
                </c:pt>
                <c:pt idx="11">
                  <c:v>1245678.6718966996</c:v>
                </c:pt>
                <c:pt idx="12">
                  <c:v>1394288.1374539756</c:v>
                </c:pt>
              </c:numCache>
            </c:numRef>
          </c:val>
        </c:ser>
        <c:gapWidth val="50"/>
        <c:axId val="402087936"/>
        <c:axId val="402089472"/>
      </c:barChart>
      <c:catAx>
        <c:axId val="402087936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02089472"/>
        <c:crosses val="autoZero"/>
        <c:auto val="1"/>
        <c:lblAlgn val="ctr"/>
        <c:lblOffset val="100"/>
      </c:catAx>
      <c:valAx>
        <c:axId val="402089472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(млрд.грн.)</a:t>
                </a:r>
              </a:p>
            </c:rich>
          </c:tx>
          <c:layout>
            <c:manualLayout>
              <c:xMode val="edge"/>
              <c:yMode val="edge"/>
              <c:x val="8.6542850076093039E-2"/>
              <c:y val="3.5294117647058851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40208793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1256830601093E-2"/>
          <c:y val="3.5294117647058851E-2"/>
          <c:w val="0.98087431693989113"/>
          <c:h val="0.96470588235294163"/>
        </c:manualLayout>
      </c:layout>
      <c:areaChart>
        <c:grouping val="standard"/>
        <c:ser>
          <c:idx val="1"/>
          <c:order val="0"/>
          <c:spPr>
            <a:solidFill>
              <a:srgbClr val="B5E2EC"/>
            </a:solidFill>
            <a:ln w="25400">
              <a:noFill/>
            </a:ln>
          </c:spPr>
          <c:cat>
            <c:numRef>
              <c:f>Таблиця!$M$4:$Z$4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Таблиця!$M$9:$Z$9</c:f>
              <c:numCache>
                <c:formatCode>#,##0.0</c:formatCode>
                <c:ptCount val="14"/>
                <c:pt idx="0" formatCode="General">
                  <c:v>100</c:v>
                </c:pt>
                <c:pt idx="1">
                  <c:v>108.2</c:v>
                </c:pt>
                <c:pt idx="2">
                  <c:v>110.58040000000001</c:v>
                </c:pt>
                <c:pt idx="3">
                  <c:v>93.882759600000014</c:v>
                </c:pt>
                <c:pt idx="4">
                  <c:v>97.731952743600004</c:v>
                </c:pt>
                <c:pt idx="5">
                  <c:v>103.00947819175441</c:v>
                </c:pt>
                <c:pt idx="6">
                  <c:v>103.21549714813791</c:v>
                </c:pt>
                <c:pt idx="7">
                  <c:v>103.21549714813791</c:v>
                </c:pt>
                <c:pt idx="8">
                  <c:v>96.403274336360823</c:v>
                </c:pt>
                <c:pt idx="9">
                  <c:v>86.859350177061089</c:v>
                </c:pt>
                <c:pt idx="10">
                  <c:v>89.117693281664685</c:v>
                </c:pt>
                <c:pt idx="11">
                  <c:v>91.256517920424642</c:v>
                </c:pt>
                <c:pt idx="12">
                  <c:v>93.629187386355682</c:v>
                </c:pt>
                <c:pt idx="13">
                  <c:v>96.250804633173644</c:v>
                </c:pt>
              </c:numCache>
            </c:numRef>
          </c:val>
        </c:ser>
        <c:axId val="467946496"/>
        <c:axId val="470745856"/>
      </c:areaChart>
      <c:lineChart>
        <c:grouping val="standard"/>
        <c:ser>
          <c:idx val="0"/>
          <c:order val="1"/>
          <c:spPr>
            <a:ln w="25400">
              <a:solidFill>
                <a:srgbClr val="2E66AC"/>
              </a:solidFill>
              <a:prstDash val="solid"/>
            </a:ln>
          </c:spPr>
          <c:marker>
            <c:symbol val="none"/>
          </c:marker>
          <c:cat>
            <c:numRef>
              <c:f>Таблиця!$M$4:$Z$4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Таблиця!$M$9:$Z$9</c:f>
              <c:numCache>
                <c:formatCode>#,##0.0</c:formatCode>
                <c:ptCount val="14"/>
                <c:pt idx="0" formatCode="General">
                  <c:v>100</c:v>
                </c:pt>
                <c:pt idx="1">
                  <c:v>108.2</c:v>
                </c:pt>
                <c:pt idx="2">
                  <c:v>110.58040000000001</c:v>
                </c:pt>
                <c:pt idx="3">
                  <c:v>93.882759600000014</c:v>
                </c:pt>
                <c:pt idx="4">
                  <c:v>97.731952743600004</c:v>
                </c:pt>
                <c:pt idx="5">
                  <c:v>103.00947819175441</c:v>
                </c:pt>
                <c:pt idx="6">
                  <c:v>103.21549714813791</c:v>
                </c:pt>
                <c:pt idx="7">
                  <c:v>103.21549714813791</c:v>
                </c:pt>
                <c:pt idx="8">
                  <c:v>96.403274336360823</c:v>
                </c:pt>
                <c:pt idx="9">
                  <c:v>86.859350177061089</c:v>
                </c:pt>
                <c:pt idx="10">
                  <c:v>89.117693281664685</c:v>
                </c:pt>
                <c:pt idx="11">
                  <c:v>91.256517920424642</c:v>
                </c:pt>
                <c:pt idx="12">
                  <c:v>93.629187386355682</c:v>
                </c:pt>
                <c:pt idx="13">
                  <c:v>96.250804633173644</c:v>
                </c:pt>
              </c:numCache>
            </c:numRef>
          </c:val>
        </c:ser>
        <c:marker val="1"/>
        <c:axId val="467946496"/>
        <c:axId val="470745856"/>
      </c:lineChart>
      <c:catAx>
        <c:axId val="467946496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70745856"/>
        <c:crosses val="autoZero"/>
        <c:auto val="1"/>
        <c:lblAlgn val="ctr"/>
        <c:lblOffset val="100"/>
      </c:catAx>
      <c:valAx>
        <c:axId val="470745856"/>
        <c:scaling>
          <c:orientation val="minMax"/>
          <c:min val="80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(Індекс)</a:t>
                </a:r>
              </a:p>
            </c:rich>
          </c:tx>
          <c:layout>
            <c:manualLayout>
              <c:xMode val="edge"/>
              <c:yMode val="edge"/>
              <c:x val="8.7094574243793327E-2"/>
              <c:y val="3.5294117647058851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4679464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autoTitleDeleted val="1"/>
    <c:plotArea>
      <c:layout>
        <c:manualLayout>
          <c:layoutTarget val="inner"/>
          <c:xMode val="edge"/>
          <c:yMode val="edge"/>
          <c:x val="6.6110967686416305E-2"/>
          <c:y val="6.1926354793886064E-2"/>
          <c:w val="0.92005120261606665"/>
          <c:h val="0.85131912922649378"/>
        </c:manualLayout>
      </c:layout>
      <c:barChart>
        <c:barDir val="col"/>
        <c:grouping val="clustered"/>
        <c:ser>
          <c:idx val="0"/>
          <c:order val="0"/>
          <c:tx>
            <c:strRef>
              <c:f>Таблиця!$B$42</c:f>
              <c:strCache>
                <c:ptCount val="1"/>
                <c:pt idx="0">
                  <c:v>Average pension (UAH, real)</c:v>
                </c:pt>
              </c:strCache>
            </c:strRef>
          </c:tx>
          <c:spPr>
            <a:solidFill>
              <a:srgbClr val="00B9B2"/>
            </a:solidFill>
            <a:ln w="25400"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Таблиця!$N$42:$Z$42</c:f>
              <c:numCache>
                <c:formatCode>#,##0.0</c:formatCode>
                <c:ptCount val="13"/>
                <c:pt idx="0">
                  <c:v>478.4</c:v>
                </c:pt>
                <c:pt idx="1">
                  <c:v>601.55038759689921</c:v>
                </c:pt>
                <c:pt idx="2">
                  <c:v>643.21808693736489</c:v>
                </c:pt>
                <c:pt idx="3">
                  <c:v>625.23539422326814</c:v>
                </c:pt>
                <c:pt idx="4">
                  <c:v>610.74526530193009</c:v>
                </c:pt>
                <c:pt idx="5">
                  <c:v>615.2854068824364</c:v>
                </c:pt>
                <c:pt idx="6">
                  <c:v>692.24744117676937</c:v>
                </c:pt>
                <c:pt idx="7">
                  <c:v>619.77895166275368</c:v>
                </c:pt>
                <c:pt idx="8">
                  <c:v>464.07367871040287</c:v>
                </c:pt>
                <c:pt idx="9">
                  <c:v>437.14257372216252</c:v>
                </c:pt>
                <c:pt idx="10">
                  <c:v>458.99970240827065</c:v>
                </c:pt>
                <c:pt idx="11">
                  <c:v>481.94968752868419</c:v>
                </c:pt>
                <c:pt idx="12">
                  <c:v>506.04717190511843</c:v>
                </c:pt>
              </c:numCache>
            </c:numRef>
          </c:val>
        </c:ser>
        <c:gapWidth val="50"/>
        <c:axId val="470765952"/>
        <c:axId val="470767488"/>
      </c:barChart>
      <c:catAx>
        <c:axId val="470765952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70767488"/>
        <c:crosses val="autoZero"/>
        <c:auto val="1"/>
        <c:lblAlgn val="ctr"/>
        <c:lblOffset val="100"/>
      </c:catAx>
      <c:valAx>
        <c:axId val="470767488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(грн.)</a:t>
                </a:r>
              </a:p>
            </c:rich>
          </c:tx>
          <c:layout>
            <c:manualLayout>
              <c:xMode val="edge"/>
              <c:yMode val="edge"/>
              <c:x val="6.3378727249257791E-2"/>
              <c:y val="2.9411764705882353E-2"/>
            </c:manualLayout>
          </c:layout>
          <c:spPr>
            <a:solidFill>
              <a:srgbClr val="FFFFFF"/>
            </a:solidFill>
          </c:spPr>
        </c:title>
        <c:numFmt formatCode="#,##0.0" sourceLinked="0"/>
        <c:tickLblPos val="nextTo"/>
        <c:spPr>
          <a:ln w="25400">
            <a:noFill/>
          </a:ln>
        </c:spPr>
        <c:crossAx val="470765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1256830601093E-2"/>
          <c:y val="3.5294117647058851E-2"/>
          <c:w val="0.96721311475409832"/>
          <c:h val="0.964705882352941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.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strRef>
              <c:f>Таблиця!$AD$1:$AE$1</c:f>
              <c:strCache>
                <c:ptCount val="2"/>
                <c:pt idx="0">
                  <c:v>Середній розмір пенсії до 2013 р.</c:v>
                </c:pt>
                <c:pt idx="1">
                  <c:v>Держ.витрати до 2007 р.</c:v>
                </c:pt>
              </c:strCache>
            </c:strRef>
          </c:cat>
          <c:val>
            <c:numRef>
              <c:f>Таблиця!$AD$2:$AE$2</c:f>
              <c:numCache>
                <c:formatCode>0.0%</c:formatCode>
                <c:ptCount val="2"/>
                <c:pt idx="0">
                  <c:v>0.26897935361830194</c:v>
                </c:pt>
                <c:pt idx="1">
                  <c:v>0.1396370281733752</c:v>
                </c:pt>
              </c:numCache>
            </c:numRef>
          </c:val>
        </c:ser>
        <c:axId val="470779392"/>
        <c:axId val="470780928"/>
      </c:barChart>
      <c:catAx>
        <c:axId val="470779392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HelveticaNeue LT CYR 77 BoldCn" pitchFamily="2" charset="-52"/>
              </a:defRPr>
            </a:pPr>
            <a:endParaRPr lang="uk-UA"/>
          </a:p>
        </c:txPr>
        <c:crossAx val="470780928"/>
        <c:crosses val="autoZero"/>
        <c:auto val="1"/>
        <c:lblAlgn val="ctr"/>
        <c:lblOffset val="100"/>
      </c:catAx>
      <c:valAx>
        <c:axId val="470780928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(% )</a:t>
                </a:r>
              </a:p>
            </c:rich>
          </c:tx>
          <c:layout>
            <c:manualLayout>
              <c:xMode val="edge"/>
              <c:yMode val="edge"/>
              <c:x val="6.5673809216470896E-2"/>
              <c:y val="4.1176470588235294E-2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470779392"/>
        <c:crosses val="autoZero"/>
        <c:crossBetween val="between"/>
        <c:dispUnits>
          <c:custUnit val="1.0000000000000005E-2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xMode val="edge"/>
          <c:yMode val="edge"/>
          <c:x val="1.9125683060109297E-2"/>
          <c:y val="3.5294117647058837E-2"/>
          <c:w val="0.96721311475409832"/>
          <c:h val="0.9647058823529414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9B2"/>
            </a:solidFill>
            <a:ln w="25400">
              <a:noFill/>
            </a:ln>
          </c:spPr>
          <c:dLbls>
            <c:numFmt formatCode="#,##0.0" sourceLinked="0"/>
            <c:txPr>
              <a:bodyPr/>
              <a:lstStyle/>
              <a:p>
                <a:pPr>
                  <a:defRPr>
                    <a:latin typeface="HelveticaNeue LT CYR 77 BoldCn" pitchFamily="2" charset="-52"/>
                  </a:defRPr>
                </a:pPr>
                <a:endParaRPr lang="uk-UA"/>
              </a:p>
            </c:txPr>
            <c:showVal val="1"/>
          </c:dLbls>
          <c:cat>
            <c:numRef>
              <c:f>Таблиця!$N$4:$Z$4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Таблиця!$N$32:$Z$32</c:f>
              <c:numCache>
                <c:formatCode>0.0%</c:formatCode>
                <c:ptCount val="13"/>
                <c:pt idx="0">
                  <c:v>0.41861718952876026</c:v>
                </c:pt>
                <c:pt idx="1">
                  <c:v>0.44342677351048554</c:v>
                </c:pt>
                <c:pt idx="2">
                  <c:v>0.47294504279266125</c:v>
                </c:pt>
                <c:pt idx="3">
                  <c:v>0.47271822316167866</c:v>
                </c:pt>
                <c:pt idx="4">
                  <c:v>0.44393648405981445</c:v>
                </c:pt>
                <c:pt idx="5">
                  <c:v>0.47484684100488184</c:v>
                </c:pt>
                <c:pt idx="6">
                  <c:v>0.46294076735600992</c:v>
                </c:pt>
                <c:pt idx="7">
                  <c:v>0.44772404319071912</c:v>
                </c:pt>
                <c:pt idx="8">
                  <c:v>0.45017373442629244</c:v>
                </c:pt>
                <c:pt idx="9">
                  <c:v>0.39212154936274152</c:v>
                </c:pt>
                <c:pt idx="10">
                  <c:v>0.40207776057702993</c:v>
                </c:pt>
                <c:pt idx="11">
                  <c:v>0.41148308830982588</c:v>
                </c:pt>
                <c:pt idx="12">
                  <c:v>0.42028914661995825</c:v>
                </c:pt>
              </c:numCache>
            </c:numRef>
          </c:val>
        </c:ser>
        <c:gapWidth val="50"/>
        <c:axId val="471174528"/>
        <c:axId val="471176320"/>
      </c:barChart>
      <c:catAx>
        <c:axId val="471174528"/>
        <c:scaling>
          <c:orientation val="minMax"/>
        </c:scaling>
        <c:axPos val="b"/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71176320"/>
        <c:crosses val="autoZero"/>
        <c:auto val="1"/>
        <c:lblAlgn val="ctr"/>
        <c:lblOffset val="100"/>
      </c:catAx>
      <c:valAx>
        <c:axId val="471176320"/>
        <c:scaling>
          <c:orientation val="minMax"/>
        </c:scaling>
        <c:axPos val="l"/>
        <c:majorGridlines>
          <c:spPr>
            <a:ln w="12700">
              <a:solidFill>
                <a:srgbClr val="C2C7C5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1">
                    <a:latin typeface="HelveticaNeue LT CYR 47 LtCn"/>
                    <a:ea typeface="HelveticaNeue LT CYR 47 LtCn"/>
                    <a:cs typeface="HelveticaNeue LT CYR 47 LtCn"/>
                  </a:defRPr>
                </a:pPr>
                <a:r>
                  <a:rPr lang="uk-UA"/>
                  <a:t>(% від ВВП)</a:t>
                </a:r>
              </a:p>
            </c:rich>
          </c:tx>
          <c:layout>
            <c:manualLayout>
              <c:xMode val="edge"/>
              <c:yMode val="edge"/>
              <c:x val="6.5673809216470896E-2"/>
              <c:y val="5.8823529411764714E-3"/>
            </c:manualLayout>
          </c:layout>
          <c:spPr>
            <a:solidFill>
              <a:srgbClr val="FFFFFF"/>
            </a:solidFill>
          </c:spPr>
        </c:title>
        <c:numFmt formatCode="#0.0" sourceLinked="0"/>
        <c:tickLblPos val="nextTo"/>
        <c:spPr>
          <a:ln w="9525">
            <a:noFill/>
          </a:ln>
        </c:spPr>
        <c:crossAx val="471174528"/>
        <c:crosses val="autoZero"/>
        <c:crossBetween val="between"/>
        <c:dispUnits>
          <c:custUnit val="1.0000000000000005E-2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HelveticaNeue LT CYR 47 LtCn"/>
          <a:ea typeface="HelveticaNeue LT CYR 47 LtCn"/>
          <a:cs typeface="HelveticaNeue LT CYR 47 LtCn"/>
        </a:defRPr>
      </a:pPr>
      <a:endParaRPr lang="uk-U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5" fmlaLink="$B$2" fmlaRange="'Прогнози 2016-19'!$C$8:$C$11" sel="2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40</xdr:row>
      <xdr:rowOff>85725</xdr:rowOff>
    </xdr:from>
    <xdr:to>
      <xdr:col>16</xdr:col>
      <xdr:colOff>466725</xdr:colOff>
      <xdr:row>51</xdr:row>
      <xdr:rowOff>149225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12</xdr:row>
      <xdr:rowOff>66675</xdr:rowOff>
    </xdr:from>
    <xdr:to>
      <xdr:col>7</xdr:col>
      <xdr:colOff>485775</xdr:colOff>
      <xdr:row>23</xdr:row>
      <xdr:rowOff>130175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26</xdr:row>
      <xdr:rowOff>85725</xdr:rowOff>
    </xdr:from>
    <xdr:to>
      <xdr:col>7</xdr:col>
      <xdr:colOff>447675</xdr:colOff>
      <xdr:row>37</xdr:row>
      <xdr:rowOff>149225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40</xdr:row>
      <xdr:rowOff>85725</xdr:rowOff>
    </xdr:from>
    <xdr:to>
      <xdr:col>7</xdr:col>
      <xdr:colOff>466725</xdr:colOff>
      <xdr:row>51</xdr:row>
      <xdr:rowOff>149225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76200</xdr:colOff>
      <xdr:row>26</xdr:row>
      <xdr:rowOff>85725</xdr:rowOff>
    </xdr:from>
    <xdr:to>
      <xdr:col>16</xdr:col>
      <xdr:colOff>457200</xdr:colOff>
      <xdr:row>37</xdr:row>
      <xdr:rowOff>149225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85725</xdr:colOff>
      <xdr:row>12</xdr:row>
      <xdr:rowOff>57150</xdr:rowOff>
    </xdr:from>
    <xdr:to>
      <xdr:col>16</xdr:col>
      <xdr:colOff>466725</xdr:colOff>
      <xdr:row>23</xdr:row>
      <xdr:rowOff>120650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95250</xdr:colOff>
      <xdr:row>12</xdr:row>
      <xdr:rowOff>85725</xdr:rowOff>
    </xdr:from>
    <xdr:to>
      <xdr:col>25</xdr:col>
      <xdr:colOff>476250</xdr:colOff>
      <xdr:row>23</xdr:row>
      <xdr:rowOff>149225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85725</xdr:colOff>
      <xdr:row>26</xdr:row>
      <xdr:rowOff>57150</xdr:rowOff>
    </xdr:from>
    <xdr:to>
      <xdr:col>25</xdr:col>
      <xdr:colOff>466725</xdr:colOff>
      <xdr:row>37</xdr:row>
      <xdr:rowOff>120650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28575</xdr:colOff>
      <xdr:row>2</xdr:row>
      <xdr:rowOff>38100</xdr:rowOff>
    </xdr:from>
    <xdr:to>
      <xdr:col>3</xdr:col>
      <xdr:colOff>114300</xdr:colOff>
      <xdr:row>3</xdr:row>
      <xdr:rowOff>238125</xdr:rowOff>
    </xdr:to>
    <xdr:sp macro="" textlink="">
      <xdr:nvSpPr>
        <xdr:cNvPr id="13" name="Прямоугольник 12"/>
        <xdr:cNvSpPr/>
      </xdr:nvSpPr>
      <xdr:spPr>
        <a:xfrm>
          <a:off x="438150" y="466725"/>
          <a:ext cx="1933575" cy="390525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10</xdr:col>
      <xdr:colOff>333374</xdr:colOff>
      <xdr:row>1</xdr:row>
      <xdr:rowOff>1</xdr:rowOff>
    </xdr:from>
    <xdr:to>
      <xdr:col>10</xdr:col>
      <xdr:colOff>542925</xdr:colOff>
      <xdr:row>1</xdr:row>
      <xdr:rowOff>209551</xdr:rowOff>
    </xdr:to>
    <xdr:sp macro="" textlink="">
      <xdr:nvSpPr>
        <xdr:cNvPr id="14" name="Прямоугольник 13"/>
        <xdr:cNvSpPr/>
      </xdr:nvSpPr>
      <xdr:spPr>
        <a:xfrm>
          <a:off x="6400799" y="190501"/>
          <a:ext cx="209551" cy="20955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uk-U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581024</xdr:colOff>
      <xdr:row>12</xdr:row>
      <xdr:rowOff>123825</xdr:rowOff>
    </xdr:from>
    <xdr:to>
      <xdr:col>35</xdr:col>
      <xdr:colOff>352424</xdr:colOff>
      <xdr:row>23</xdr:row>
      <xdr:rowOff>187325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97</xdr:row>
      <xdr:rowOff>133350</xdr:rowOff>
    </xdr:from>
    <xdr:to>
      <xdr:col>7</xdr:col>
      <xdr:colOff>666750</xdr:colOff>
      <xdr:row>112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95249</xdr:colOff>
      <xdr:row>10</xdr:row>
      <xdr:rowOff>142875</xdr:rowOff>
    </xdr:from>
    <xdr:to>
      <xdr:col>82</xdr:col>
      <xdr:colOff>0</xdr:colOff>
      <xdr:row>25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oomberg.com/" TargetMode="External"/><Relationship Id="rId2" Type="http://schemas.openxmlformats.org/officeDocument/2006/relationships/hyperlink" Target="http://www.focus-economics.com/" TargetMode="External"/><Relationship Id="rId1" Type="http://schemas.openxmlformats.org/officeDocument/2006/relationships/hyperlink" Target="http://www.imf.org/external/pubs/ft/weo/data/WEOhistorical.xlsx" TargetMode="External"/><Relationship Id="rId4" Type="http://schemas.openxmlformats.org/officeDocument/2006/relationships/hyperlink" Target="https://www.icu.ua/download/1523/ICUQtlyReport-201603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B2:Z40"/>
  <sheetViews>
    <sheetView showGridLines="0" zoomScaleNormal="100" workbookViewId="0">
      <pane ySplit="10" topLeftCell="A11" activePane="bottomLeft" state="frozen"/>
      <selection pane="bottomLeft" activeCell="H8" sqref="H8"/>
    </sheetView>
  </sheetViews>
  <sheetFormatPr defaultRowHeight="15"/>
  <cols>
    <col min="1" max="1" width="2.7109375" customWidth="1"/>
    <col min="2" max="2" width="3.42578125" style="39" customWidth="1"/>
    <col min="3" max="3" width="27.7109375" bestFit="1" customWidth="1"/>
    <col min="9" max="9" width="2.28515625" customWidth="1"/>
    <col min="18" max="18" width="2.28515625" customWidth="1"/>
  </cols>
  <sheetData>
    <row r="2" spans="2:26" ht="18.75">
      <c r="B2" s="59">
        <v>4</v>
      </c>
      <c r="C2" s="55" t="s">
        <v>68</v>
      </c>
      <c r="L2" t="s">
        <v>84</v>
      </c>
    </row>
    <row r="4" spans="2:26" s="47" customFormat="1" ht="30">
      <c r="D4" s="52">
        <v>2016</v>
      </c>
      <c r="E4" s="52">
        <v>2017</v>
      </c>
      <c r="F4" s="52">
        <v>2018</v>
      </c>
      <c r="G4" s="52">
        <v>2019</v>
      </c>
      <c r="H4" s="48" t="s">
        <v>83</v>
      </c>
      <c r="Q4"/>
    </row>
    <row r="5" spans="2:26">
      <c r="C5" s="57" t="str">
        <f>'Прогнози 2016-19'!C6</f>
        <v>Реальний ВВП (% рік до року)</v>
      </c>
      <c r="D5" s="58">
        <f>SUMIF('Прогнози 2016-19'!$B$8:$B$11,$B$2,'Прогнози 2016-19'!D$8:D$11)/100</f>
        <v>2.6000000000000002E-2</v>
      </c>
      <c r="E5" s="58">
        <f>SUMIF('Прогнози 2016-19'!$B$8:$B$11,$B$2,'Прогнози 2016-19'!E$8:E$11)/100</f>
        <v>2.4E-2</v>
      </c>
      <c r="F5" s="58">
        <f>SUMIF('Прогнози 2016-19'!$B$8:$B$11,$B$2,'Прогнози 2016-19'!F$8:F$11)/100</f>
        <v>2.6000000000000002E-2</v>
      </c>
      <c r="G5" s="58">
        <f>SUMIF('Прогнози 2016-19'!$B$8:$B$11,$B$2,'Прогнози 2016-19'!G$8:G$11)/100</f>
        <v>2.7999999999999997E-2</v>
      </c>
      <c r="H5" s="68">
        <f>PRODUCT(D5+1,E5+1,F5+1,G5+1)^(1/4)-1</f>
        <v>2.5999025339741744E-2</v>
      </c>
    </row>
    <row r="6" spans="2:26">
      <c r="C6" s="57" t="str">
        <f>'Прогнози 2016-19'!C13</f>
        <v>Інфляція (% рік до року)</v>
      </c>
      <c r="D6" s="58">
        <f>SUMIF('Прогнози 2016-19'!$B$15:$B$18,$B$2,'Прогнози 2016-19'!D$15:D$18)/100</f>
        <v>0.18899999999999997</v>
      </c>
      <c r="E6" s="58">
        <f>SUMIF('Прогнози 2016-19'!$B$15:$B$18,$B$2,'Прогнози 2016-19'!E$15:E$18)/100</f>
        <v>0.11800000000000001</v>
      </c>
      <c r="F6" s="58">
        <f>SUMIF('Прогнози 2016-19'!$B$15:$B$18,$B$2,'Прогнози 2016-19'!F$15:F$18)/100</f>
        <v>7.5999999999999998E-2</v>
      </c>
      <c r="G6" s="58">
        <f>SUMIF('Прогнози 2016-19'!$B$15:$B$18,$B$2,'Прогнози 2016-19'!G$15:G$18)/100</f>
        <v>6.6000000000000003E-2</v>
      </c>
      <c r="H6" s="68">
        <f>PRODUCT(D6+1,E6+1,F6+1,G6+1)^(1/4)-1</f>
        <v>0.11121548192763364</v>
      </c>
    </row>
    <row r="7" spans="2:26">
      <c r="C7" s="1"/>
      <c r="I7" s="53"/>
      <c r="R7" s="53"/>
    </row>
    <row r="8" spans="2:26" ht="18.75">
      <c r="B8" s="59"/>
      <c r="C8" s="55" t="s">
        <v>61</v>
      </c>
      <c r="H8" s="66">
        <v>0.05</v>
      </c>
      <c r="I8" s="53"/>
      <c r="R8" s="53"/>
    </row>
    <row r="10" spans="2:26" ht="18.75">
      <c r="B10" s="59"/>
      <c r="C10" s="55" t="s">
        <v>69</v>
      </c>
    </row>
    <row r="12" spans="2:26">
      <c r="C12" s="65" t="s">
        <v>71</v>
      </c>
      <c r="D12" s="56"/>
      <c r="E12" s="56"/>
      <c r="F12" s="56"/>
      <c r="G12" s="56"/>
      <c r="H12" s="56"/>
      <c r="J12" s="65" t="s">
        <v>85</v>
      </c>
      <c r="K12" s="56"/>
      <c r="L12" s="56"/>
      <c r="M12" s="56"/>
      <c r="N12" s="56"/>
      <c r="O12" s="56"/>
      <c r="P12" s="56"/>
      <c r="Q12" s="56"/>
      <c r="S12" s="65" t="str">
        <f>"Розмір середньої пенсії (грн, у цінах 2006р.), при умові їх збільшення на " &amp; TEXT($H$8,"#0.0%")</f>
        <v>Розмір середньої пенсії (грн, у цінах 2006р.), при умові їх збільшення на 5.0%</v>
      </c>
      <c r="T12" s="56"/>
      <c r="U12" s="56"/>
      <c r="V12" s="56"/>
      <c r="W12" s="56"/>
      <c r="X12" s="56"/>
      <c r="Y12" s="56"/>
      <c r="Z12" s="56"/>
    </row>
    <row r="26" spans="3:26">
      <c r="C26" s="65" t="s">
        <v>73</v>
      </c>
      <c r="D26" s="56"/>
      <c r="E26" s="56"/>
      <c r="F26" s="56"/>
      <c r="G26" s="56"/>
      <c r="H26" s="56"/>
      <c r="J26" s="65" t="s">
        <v>75</v>
      </c>
      <c r="K26" s="56"/>
      <c r="L26" s="56"/>
      <c r="M26" s="56"/>
      <c r="N26" s="56"/>
      <c r="O26" s="56"/>
      <c r="P26" s="56"/>
      <c r="Q26" s="56"/>
      <c r="S26" s="65" t="s">
        <v>82</v>
      </c>
      <c r="T26" s="56"/>
      <c r="U26" s="56"/>
      <c r="V26" s="56"/>
      <c r="W26" s="56"/>
      <c r="X26" s="56"/>
      <c r="Y26" s="56"/>
      <c r="Z26" s="56"/>
    </row>
    <row r="40" spans="3:17">
      <c r="C40" s="65" t="s">
        <v>74</v>
      </c>
      <c r="D40" s="56"/>
      <c r="E40" s="56"/>
      <c r="F40" s="56"/>
      <c r="G40" s="56"/>
      <c r="H40" s="56"/>
      <c r="J40" s="65" t="s">
        <v>72</v>
      </c>
      <c r="K40" s="56"/>
      <c r="L40" s="56"/>
      <c r="M40" s="56"/>
      <c r="N40" s="56"/>
      <c r="O40" s="56"/>
      <c r="P40" s="56"/>
      <c r="Q40" s="56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B1:AE44"/>
  <sheetViews>
    <sheetView showGridLines="0" zoomScaleNormal="100" workbookViewId="0">
      <pane xSplit="2" ySplit="4" topLeftCell="S11" activePane="bottomRight" state="frozen"/>
      <selection pane="topRight" activeCell="C1" sqref="C1"/>
      <selection pane="bottomLeft" activeCell="A3" sqref="A3"/>
      <selection pane="bottomRight" activeCell="AD1" sqref="AD1"/>
    </sheetView>
  </sheetViews>
  <sheetFormatPr defaultRowHeight="15"/>
  <cols>
    <col min="1" max="1" width="2.7109375" customWidth="1"/>
    <col min="2" max="2" width="31" customWidth="1"/>
    <col min="3" max="12" width="11.7109375" hidden="1" customWidth="1"/>
    <col min="13" max="28" width="11.7109375" customWidth="1"/>
  </cols>
  <sheetData>
    <row r="1" spans="2:31" ht="61.5" customHeight="1">
      <c r="B1" s="85" t="s">
        <v>39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V1" s="50" t="s">
        <v>57</v>
      </c>
      <c r="W1" s="50" t="s">
        <v>54</v>
      </c>
      <c r="X1" s="50" t="s">
        <v>55</v>
      </c>
      <c r="Y1" s="50" t="s">
        <v>53</v>
      </c>
      <c r="Z1" s="48" t="s">
        <v>50</v>
      </c>
      <c r="AA1" s="50" t="s">
        <v>81</v>
      </c>
      <c r="AD1" t="s">
        <v>118</v>
      </c>
      <c r="AE1" t="s">
        <v>117</v>
      </c>
    </row>
    <row r="2" spans="2:3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9">
        <f>((1+U43)*(1+V43)*(1+W43))^(1/3)-1</f>
        <v>-0.14206592894184533</v>
      </c>
      <c r="W2" s="49">
        <f>((1+T31)*(1+U31)*(1+V31)*(1+W31))^(1/4)-1</f>
        <v>-8.9576882331034224E-2</v>
      </c>
      <c r="X2" s="49">
        <f>Головна!$H$8</f>
        <v>0.05</v>
      </c>
      <c r="Y2" s="49">
        <f>Z28/N28-1</f>
        <v>-0.1396370281733752</v>
      </c>
      <c r="Z2" s="49">
        <f>((1+W8)*(1+X8)*(1+Y8)*(1+Z8))^(1/4)-1</f>
        <v>2.5999025339741744E-2</v>
      </c>
      <c r="AA2" s="49">
        <f>Z42/T42-1</f>
        <v>-0.26897935361830194</v>
      </c>
      <c r="AD2" s="45">
        <f>AA2*-1</f>
        <v>0.26897935361830194</v>
      </c>
      <c r="AE2" s="45">
        <f>Y2*-1</f>
        <v>0.1396370281733752</v>
      </c>
    </row>
    <row r="3" spans="2:31" ht="6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31">
      <c r="C4" s="1">
        <v>1996</v>
      </c>
      <c r="D4" s="1">
        <v>1997</v>
      </c>
      <c r="E4" s="1">
        <v>1998</v>
      </c>
      <c r="F4" s="1">
        <v>1999</v>
      </c>
      <c r="G4" s="1">
        <v>2000</v>
      </c>
      <c r="H4" s="1">
        <v>2001</v>
      </c>
      <c r="I4" s="1">
        <v>2002</v>
      </c>
      <c r="J4" s="1">
        <v>2003</v>
      </c>
      <c r="K4" s="1">
        <v>2004</v>
      </c>
      <c r="L4" s="1">
        <v>2005</v>
      </c>
      <c r="M4" s="1">
        <v>2006</v>
      </c>
      <c r="N4" s="1">
        <v>2007</v>
      </c>
      <c r="O4" s="1">
        <v>2008</v>
      </c>
      <c r="P4" s="1">
        <v>2009</v>
      </c>
      <c r="Q4" s="1">
        <v>2010</v>
      </c>
      <c r="R4" s="1">
        <v>2011</v>
      </c>
      <c r="S4" s="1">
        <v>2012</v>
      </c>
      <c r="T4" s="1">
        <v>2013</v>
      </c>
      <c r="U4" s="1">
        <v>2014</v>
      </c>
      <c r="V4" s="1">
        <v>2015</v>
      </c>
      <c r="W4" s="1">
        <v>2016</v>
      </c>
      <c r="X4" s="1">
        <f>W4+1</f>
        <v>2017</v>
      </c>
      <c r="Y4" s="1">
        <f>X4+1</f>
        <v>2018</v>
      </c>
      <c r="Z4" s="1">
        <f>Y4+1</f>
        <v>2019</v>
      </c>
      <c r="AA4" s="1"/>
      <c r="AB4" s="1"/>
    </row>
    <row r="5" spans="2:31">
      <c r="C5" s="4"/>
      <c r="D5" s="4"/>
      <c r="E5" s="4"/>
      <c r="F5" s="4"/>
      <c r="G5" s="4"/>
      <c r="H5" s="4"/>
      <c r="I5" s="4"/>
      <c r="J5" s="4"/>
      <c r="K5" s="4"/>
      <c r="L5" s="4"/>
    </row>
    <row r="6" spans="2:31">
      <c r="B6" s="1" t="s">
        <v>45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2:31">
      <c r="B7" t="s">
        <v>5</v>
      </c>
      <c r="C7" s="5">
        <f>SUMIF('Стат ВВП'!$A:$A,C$4,'Стат ВВП'!$B:$B)</f>
        <v>81519</v>
      </c>
      <c r="D7" s="5">
        <f>SUMIF('Стат ВВП'!$A:$A,D$4,'Стат ВВП'!$B:$B)</f>
        <v>93365</v>
      </c>
      <c r="E7" s="5">
        <f>SUMIF('Стат ВВП'!$A:$A,E$4,'Стат ВВП'!$B:$B)</f>
        <v>102593</v>
      </c>
      <c r="F7" s="5">
        <f>SUMIF('Стат ВВП'!$A:$A,F$4,'Стат ВВП'!$B:$B)</f>
        <v>130442</v>
      </c>
      <c r="G7" s="5">
        <f>SUMIF('Стат ВВП'!$A:$A,G$4,'Стат ВВП'!$B:$B)</f>
        <v>346198</v>
      </c>
      <c r="H7" s="5">
        <f>SUMIF('Стат ВВП'!$A:$A,H$4,'Стат ВВП'!$B:$B)</f>
        <v>211175</v>
      </c>
      <c r="I7" s="5">
        <f>SUMIF('Стат ВВП'!$A:$A,I$4,'Стат ВВП'!$B:$B)</f>
        <v>234138</v>
      </c>
      <c r="J7" s="5">
        <f>SUMIF('Стат ВВП'!$A:$A,J$4,'Стат ВВП'!$B:$B)</f>
        <v>277355</v>
      </c>
      <c r="K7" s="5">
        <f>SUMIF('Стат ВВП'!$A:$A,K$4,'Стат ВВП'!$B:$B)</f>
        <v>357544</v>
      </c>
      <c r="L7" s="5">
        <f>SUMIF('Стат ВВП'!$A:$A,L$4,'Стат ВВП'!$B:$B)</f>
        <v>457325</v>
      </c>
      <c r="M7" s="5">
        <f>SUMIF('Стат ВВП'!$A:$A,M$4,'Стат ВВП'!$B:$B)</f>
        <v>565018</v>
      </c>
      <c r="N7" s="5">
        <f>SUMIF('Стат ВВП'!$A:$A,N$4,'Стат ВВП'!$B:$B)</f>
        <v>751106</v>
      </c>
      <c r="O7" s="5">
        <f>SUMIF('Стат ВВП'!$A:$A,O$4,'Стат ВВП'!$B:$B)</f>
        <v>990819</v>
      </c>
      <c r="P7" s="5">
        <f>SUMIF('Стат ВВП'!$A:$A,P$4,'Стат ВВП'!$B:$B)</f>
        <v>947042</v>
      </c>
      <c r="Q7" s="5">
        <f>SUMIF('Стат ВВП'!$A:$A,Q$4,'Стат ВВП'!$B:$B)</f>
        <v>1120585</v>
      </c>
      <c r="R7" s="5">
        <f>SUMIF('Стат ВВП'!$A:$A,R$4,'Стат ВВП'!$B:$B)</f>
        <v>1349178</v>
      </c>
      <c r="S7" s="5">
        <f>SUMIF('Стат ВВП'!$A:$A,S$4,'Стат ВВП'!$B:$B)</f>
        <v>1459096</v>
      </c>
      <c r="T7" s="5">
        <f>SUMIF('Стат ВВП'!$A:$A,T$4,'Стат ВВП'!$B:$B)</f>
        <v>1522657</v>
      </c>
      <c r="U7" s="5">
        <f>SUMIF('Стат ВВП'!$A:$A,U$4,'Стат ВВП'!$B:$B)</f>
        <v>1586915</v>
      </c>
      <c r="V7" s="5">
        <f>SUMIF('Стат ВВП'!$A:$A,V$4,'Стат ВВП'!$B:$B)</f>
        <v>1979458</v>
      </c>
      <c r="W7" s="5">
        <f>V7*(1+W8)*(1+W10)</f>
        <v>2414768.5266120001</v>
      </c>
      <c r="X7" s="5">
        <f t="shared" ref="X7:Z7" si="0">W7*(1+X8)*(1+X10)</f>
        <v>2764504.2818582696</v>
      </c>
      <c r="Y7" s="5">
        <f t="shared" si="0"/>
        <v>3051946.3790687653</v>
      </c>
      <c r="Z7" s="5">
        <f t="shared" si="0"/>
        <v>3344469.335609749</v>
      </c>
      <c r="AA7" s="5"/>
      <c r="AB7" s="5"/>
    </row>
    <row r="8" spans="2:31">
      <c r="B8" t="s">
        <v>36</v>
      </c>
      <c r="C8" s="4">
        <f>(SUMIF('Стат ВВП'!$A:$A,C$4,'Стат ВВП'!$F:$F)-100)/100</f>
        <v>-0.1</v>
      </c>
      <c r="D8" s="4">
        <f>(SUMIF('Стат ВВП'!$A:$A,D$4,'Стат ВВП'!$F:$F)-100)/100</f>
        <v>-0.03</v>
      </c>
      <c r="E8" s="4">
        <f>(SUMIF('Стат ВВП'!$A:$A,E$4,'Стат ВВП'!$F:$F)-100)/100</f>
        <v>-1.9000000000000059E-2</v>
      </c>
      <c r="F8" s="4">
        <f>(SUMIF('Стат ВВП'!$A:$A,F$4,'Стат ВВП'!$F:$F)-100)/100</f>
        <v>-2.0000000000000282E-3</v>
      </c>
      <c r="G8" s="4">
        <f>(SUMIF('Стат ВВП'!$A:$A,G$4,'Стат ВВП'!$F:$F)-100)/100</f>
        <v>5.9000000000000059E-2</v>
      </c>
      <c r="H8" s="4">
        <f>(SUMIF('Стат ВВП'!$A:$A,H$4,'Стат ВВП'!$F:$F)-100)/100</f>
        <v>8.7999999999999967E-2</v>
      </c>
      <c r="I8" s="4">
        <f>(SUMIF('Стат ВВП'!$A:$A,I$4,'Стат ВВП'!$F:$F)-100)/100</f>
        <v>5.2999999999999971E-2</v>
      </c>
      <c r="J8" s="4">
        <f>(SUMIF('Стат ВВП'!$A:$A,J$4,'Стат ВВП'!$F:$F)-100)/100</f>
        <v>9.5000000000000001E-2</v>
      </c>
      <c r="K8" s="4">
        <f>(SUMIF('Стат ВВП'!$A:$A,K$4,'Стат ВВП'!$F:$F)-100)/100</f>
        <v>0.11799999999999997</v>
      </c>
      <c r="L8" s="4">
        <f>(SUMIF('Стат ВВП'!$A:$A,L$4,'Стат ВВП'!$F:$F)-100)/100</f>
        <v>3.0999999999999944E-2</v>
      </c>
      <c r="M8" s="4">
        <f>(SUMIF('Стат ВВП'!$A:$A,M$4,'Стат ВВП'!$F:$F)-100)/100</f>
        <v>7.5999999999999943E-2</v>
      </c>
      <c r="N8" s="53">
        <f>(SUMIF('Стат ВВП'!$A:$A,N$4,'Стат ВВП'!$F:$F)-100)/100</f>
        <v>8.2000000000000031E-2</v>
      </c>
      <c r="O8" s="53">
        <f>(SUMIF('Стат ВВП'!$A:$A,O$4,'Стат ВВП'!$F:$F)-100)/100</f>
        <v>2.200000000000003E-2</v>
      </c>
      <c r="P8" s="53">
        <f>(SUMIF('Стат ВВП'!$A:$A,P$4,'Стат ВВП'!$F:$F)-100)/100</f>
        <v>-0.15099999999999994</v>
      </c>
      <c r="Q8" s="53">
        <f>(SUMIF('Стат ВВП'!$A:$A,Q$4,'Стат ВВП'!$F:$F)-100)/100</f>
        <v>4.0999999999999946E-2</v>
      </c>
      <c r="R8" s="53">
        <f>(SUMIF('Стат ВВП'!$A:$A,R$4,'Стат ВВП'!$F:$F)-100)/100</f>
        <v>5.4000000000000055E-2</v>
      </c>
      <c r="S8" s="53">
        <f>(SUMIF('Стат ВВП'!$A:$A,S$4,'Стат ВВП'!$F:$F)-100)/100</f>
        <v>2.0000000000000282E-3</v>
      </c>
      <c r="T8" s="53">
        <f>(SUMIF('Стат ВВП'!$A:$A,T$4,'Стат ВВП'!$F:$F)-100)/100</f>
        <v>0</v>
      </c>
      <c r="U8" s="53">
        <f>(SUMIF('Стат ВВП'!$A:$A,U$4,'Стат ВВП'!$F:$F)-100)/100</f>
        <v>-6.5999999999999948E-2</v>
      </c>
      <c r="V8" s="53">
        <f>(SUMIF('Стат ВВП'!$A:$A,V$4,'Стат ВВП'!$F:$F)-100)/100</f>
        <v>-9.900000000000006E-2</v>
      </c>
      <c r="W8" s="53">
        <f>Головна!D5</f>
        <v>2.6000000000000002E-2</v>
      </c>
      <c r="X8" s="53">
        <f>Головна!E5</f>
        <v>2.4E-2</v>
      </c>
      <c r="Y8" s="53">
        <f>Головна!F5</f>
        <v>2.6000000000000002E-2</v>
      </c>
      <c r="Z8" s="53">
        <f>Головна!G5</f>
        <v>2.7999999999999997E-2</v>
      </c>
      <c r="AA8" s="53"/>
      <c r="AB8" s="53"/>
    </row>
    <row r="9" spans="2:31">
      <c r="B9" t="s">
        <v>80</v>
      </c>
      <c r="C9" s="5"/>
      <c r="D9" s="5"/>
      <c r="E9" s="5"/>
      <c r="F9" s="5"/>
      <c r="G9" s="5"/>
      <c r="H9" s="5"/>
      <c r="I9" s="5"/>
      <c r="J9" s="5"/>
      <c r="K9" s="5"/>
      <c r="L9" s="5"/>
      <c r="M9">
        <v>100</v>
      </c>
      <c r="N9" s="5">
        <f t="shared" ref="N9:Z9" si="1">M9*(1+N8)</f>
        <v>108.2</v>
      </c>
      <c r="O9" s="5">
        <f t="shared" si="1"/>
        <v>110.58040000000001</v>
      </c>
      <c r="P9" s="5">
        <f t="shared" si="1"/>
        <v>93.882759600000014</v>
      </c>
      <c r="Q9" s="5">
        <f t="shared" si="1"/>
        <v>97.731952743600004</v>
      </c>
      <c r="R9" s="5">
        <f t="shared" si="1"/>
        <v>103.00947819175441</v>
      </c>
      <c r="S9" s="5">
        <f t="shared" si="1"/>
        <v>103.21549714813791</v>
      </c>
      <c r="T9" s="5">
        <f t="shared" si="1"/>
        <v>103.21549714813791</v>
      </c>
      <c r="U9" s="5">
        <f t="shared" si="1"/>
        <v>96.403274336360823</v>
      </c>
      <c r="V9" s="5">
        <f t="shared" si="1"/>
        <v>86.859350177061089</v>
      </c>
      <c r="W9" s="5">
        <f t="shared" si="1"/>
        <v>89.117693281664685</v>
      </c>
      <c r="X9" s="5">
        <f t="shared" si="1"/>
        <v>91.256517920424642</v>
      </c>
      <c r="Y9" s="5">
        <f t="shared" si="1"/>
        <v>93.629187386355682</v>
      </c>
      <c r="Z9" s="5">
        <f t="shared" si="1"/>
        <v>96.250804633173644</v>
      </c>
      <c r="AA9" s="5"/>
      <c r="AB9" s="5"/>
    </row>
    <row r="10" spans="2:31">
      <c r="B10" t="s">
        <v>37</v>
      </c>
      <c r="C10" s="4">
        <f>(SUMIF('Стат ВВП'!$A:$A,C$4,'Стат ВВП'!$I:$I)-100)/100</f>
        <v>0.66199999999999992</v>
      </c>
      <c r="D10" s="4">
        <f>(SUMIF('Стат ВВП'!$A:$A,D$4,'Стат ВВП'!$I:$I)-100)/100</f>
        <v>0.18099999999999994</v>
      </c>
      <c r="E10" s="4">
        <f>(SUMIF('Стат ВВП'!$A:$A,E$4,'Стат ВВП'!$I:$I)-100)/100</f>
        <v>0.12099999999999994</v>
      </c>
      <c r="F10" s="4">
        <f>(SUMIF('Стат ВВП'!$A:$A,F$4,'Стат ВВП'!$I:$I)-100)/100</f>
        <v>0.27299999999999996</v>
      </c>
      <c r="G10" s="4">
        <f>(SUMIF('Стат ВВП'!$A:$A,G$4,'Стат ВВП'!$I:$I)-100)/100</f>
        <v>0.23099999999999996</v>
      </c>
      <c r="H10" s="4">
        <f>(SUMIF('Стат ВВП'!$A:$A,H$4,'Стат ВВП'!$I:$I)-100)/100</f>
        <v>0.10200000000000004</v>
      </c>
      <c r="I10" s="4">
        <f>(SUMIF('Стат ВВП'!$A:$A,I$4,'Стат ВВП'!$I:$I)-100)/100</f>
        <v>5.2999999999999971E-2</v>
      </c>
      <c r="J10" s="4">
        <f>(SUMIF('Стат ВВП'!$A:$A,J$4,'Стат ВВП'!$I:$I)-100)/100</f>
        <v>8.2000000000000031E-2</v>
      </c>
      <c r="K10" s="4">
        <f>(SUMIF('Стат ВВП'!$A:$A,K$4,'Стат ВВП'!$I:$I)-100)/100</f>
        <v>0.15299999999999997</v>
      </c>
      <c r="L10" s="4">
        <f>(SUMIF('Стат ВВП'!$A:$A,L$4,'Стат ВВП'!$I:$I)-100)/100</f>
        <v>0.24099999999999994</v>
      </c>
      <c r="M10" s="4">
        <f>(SUMIF('Стат ВВП'!$A:$A,M$4,'Стат ВВП'!$I:$I)-100)/100</f>
        <v>0.14900000000000005</v>
      </c>
      <c r="N10" s="4">
        <f>(SUMIF('Стат ВВП'!$A:$A,N$4,'Стат ВВП'!$I:$I)-100)/100</f>
        <v>0.22799999999999998</v>
      </c>
      <c r="O10" s="4">
        <f>(SUMIF('Стат ВВП'!$A:$A,O$4,'Стат ВВП'!$I:$I)-100)/100</f>
        <v>0.28999999999999998</v>
      </c>
      <c r="P10" s="4">
        <f>(SUMIF('Стат ВВП'!$A:$A,P$4,'Стат ВВП'!$I:$I)-100)/100</f>
        <v>0.12599999999999995</v>
      </c>
      <c r="Q10" s="4">
        <f>(SUMIF('Стат ВВП'!$A:$A,Q$4,'Стат ВВП'!$I:$I)-100)/100</f>
        <v>0.13700000000000004</v>
      </c>
      <c r="R10" s="4">
        <f>(SUMIF('Стат ВВП'!$A:$A,R$4,'Стат ВВП'!$I:$I)-100)/100</f>
        <v>0.14200000000000002</v>
      </c>
      <c r="S10" s="4">
        <f>(SUMIF('Стат ВВП'!$A:$A,S$4,'Стат ВВП'!$I:$I)-100)/100</f>
        <v>0.08</v>
      </c>
      <c r="T10" s="4">
        <f>(SUMIF('Стат ВВП'!$A:$A,T$4,'Стат ВВП'!$I:$I)-100)/100</f>
        <v>4.2999999999999969E-2</v>
      </c>
      <c r="U10" s="4">
        <f>(SUMIF('Стат ВВП'!$A:$A,U$4,'Стат ВВП'!$I:$I)-100)/100</f>
        <v>0.15900000000000006</v>
      </c>
      <c r="V10" s="4">
        <f>(SUMIF('Стат ВВП'!$A:$A,V$4,'Стат ВВП'!$I:$I)-100)/100</f>
        <v>0.38400000000000006</v>
      </c>
      <c r="W10" s="4">
        <f>Головна!D6</f>
        <v>0.18899999999999997</v>
      </c>
      <c r="X10" s="4">
        <f>Головна!E6</f>
        <v>0.11800000000000001</v>
      </c>
      <c r="Y10" s="4">
        <f>Головна!F6</f>
        <v>7.5999999999999998E-2</v>
      </c>
      <c r="Z10" s="4">
        <f>Головна!G6</f>
        <v>6.6000000000000003E-2</v>
      </c>
      <c r="AA10" s="4"/>
      <c r="AB10" s="4"/>
    </row>
    <row r="11" spans="2:31">
      <c r="B11" t="s">
        <v>46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100</v>
      </c>
      <c r="O11" s="5">
        <f>N11*(1+O10)</f>
        <v>129</v>
      </c>
      <c r="P11" s="5">
        <f t="shared" ref="P11:V11" si="2">O11*(1+P10)</f>
        <v>145.25399999999999</v>
      </c>
      <c r="Q11" s="5">
        <f t="shared" si="2"/>
        <v>165.15379799999999</v>
      </c>
      <c r="R11" s="5">
        <f t="shared" si="2"/>
        <v>188.60563731599999</v>
      </c>
      <c r="S11" s="5">
        <f t="shared" si="2"/>
        <v>203.69408830128</v>
      </c>
      <c r="T11" s="5">
        <f t="shared" si="2"/>
        <v>212.45293409823503</v>
      </c>
      <c r="U11" s="5">
        <f t="shared" si="2"/>
        <v>246.23295061985442</v>
      </c>
      <c r="V11" s="5">
        <f t="shared" si="2"/>
        <v>340.78640365787857</v>
      </c>
      <c r="W11" s="5">
        <f t="shared" ref="W11" si="3">V11*(1+W10)</f>
        <v>405.19503394921765</v>
      </c>
      <c r="X11" s="5">
        <f t="shared" ref="X11" si="4">W11*(1+X10)</f>
        <v>453.00804795522538</v>
      </c>
      <c r="Y11" s="5">
        <f t="shared" ref="Y11" si="5">X11*(1+Y10)</f>
        <v>487.43665959982252</v>
      </c>
      <c r="Z11" s="5">
        <f t="shared" ref="Z11" si="6">Y11*(1+Z10)</f>
        <v>519.60747913341083</v>
      </c>
      <c r="AA11" s="5"/>
      <c r="AB11" s="5"/>
    </row>
    <row r="13" spans="2:31">
      <c r="B13" s="1" t="s">
        <v>2</v>
      </c>
      <c r="P13" s="2"/>
      <c r="Q13" s="2"/>
    </row>
    <row r="14" spans="2:31">
      <c r="B14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174254.3</v>
      </c>
      <c r="O14" s="2">
        <v>241490.1</v>
      </c>
      <c r="P14" s="2">
        <v>242437.2</v>
      </c>
      <c r="Q14" s="2">
        <v>303588.7</v>
      </c>
      <c r="R14" s="2">
        <v>333459.5</v>
      </c>
      <c r="S14" s="2">
        <v>395681.5</v>
      </c>
      <c r="T14" s="2">
        <v>403456.1</v>
      </c>
      <c r="U14" s="2">
        <v>430217.78452593001</v>
      </c>
      <c r="V14" s="2">
        <v>576848.33144950005</v>
      </c>
      <c r="W14" s="2">
        <v>667815.50719999999</v>
      </c>
      <c r="X14" s="5">
        <f t="shared" ref="X14:X19" si="7">X23*X$11/100</f>
        <v>783948.62390208023</v>
      </c>
      <c r="Y14" s="5">
        <f t="shared" ref="Y14:Z14" si="8">Y23*Y$11/100</f>
        <v>885705.1552845703</v>
      </c>
      <c r="Z14" s="5">
        <f t="shared" si="8"/>
        <v>991369.7803100195</v>
      </c>
      <c r="AA14" s="5"/>
      <c r="AB14" s="5"/>
    </row>
    <row r="15" spans="2:31">
      <c r="B15" s="3" t="s">
        <v>42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24238.921087120001</v>
      </c>
      <c r="O15" s="2">
        <v>40256.618499999997</v>
      </c>
      <c r="P15" s="2">
        <v>50487.509042459998</v>
      </c>
      <c r="Q15" s="2">
        <v>64766.458422210002</v>
      </c>
      <c r="R15" s="2">
        <v>58317.154300000002</v>
      </c>
      <c r="S15" s="2">
        <v>64494.146999999997</v>
      </c>
      <c r="T15" s="2">
        <v>83233.566000000006</v>
      </c>
      <c r="U15" s="2">
        <v>75813.859733000005</v>
      </c>
      <c r="V15" s="2">
        <v>94811.551500000001</v>
      </c>
      <c r="W15" s="2">
        <v>144888.60939999999</v>
      </c>
      <c r="X15" s="5">
        <f t="shared" si="7"/>
        <v>170084.73857466</v>
      </c>
      <c r="Y15" s="5">
        <f t="shared" ref="Y15:Z19" si="9">Y24*Y$11/100</f>
        <v>192161.73764165089</v>
      </c>
      <c r="Z15" s="5">
        <f t="shared" si="9"/>
        <v>215086.63294229988</v>
      </c>
      <c r="AA15" s="5"/>
      <c r="AB15" s="5"/>
    </row>
    <row r="16" spans="2:31">
      <c r="B16" t="s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226054.39999999999</v>
      </c>
      <c r="O16" s="2">
        <v>309203.7</v>
      </c>
      <c r="P16" s="2">
        <v>307399.40000000002</v>
      </c>
      <c r="Q16" s="2">
        <v>377842.8</v>
      </c>
      <c r="R16" s="2">
        <v>416853.6</v>
      </c>
      <c r="S16" s="2">
        <v>492454.7</v>
      </c>
      <c r="T16" s="2">
        <v>505843.8</v>
      </c>
      <c r="U16" s="2">
        <v>523125.69783726003</v>
      </c>
      <c r="V16" s="2">
        <v>679793.51438944996</v>
      </c>
      <c r="W16" s="41">
        <f>W14*W33</f>
        <v>786994.82316697005</v>
      </c>
      <c r="X16" s="5">
        <f t="shared" si="7"/>
        <v>923853.22291570634</v>
      </c>
      <c r="Y16" s="5">
        <f t="shared" si="9"/>
        <v>1043769.3712501652</v>
      </c>
      <c r="Z16" s="5">
        <f t="shared" si="9"/>
        <v>1168291.0572403097</v>
      </c>
      <c r="AA16" s="5"/>
      <c r="AB16" s="5"/>
    </row>
    <row r="17" spans="2:28">
      <c r="B17" t="s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95592.919399999999</v>
      </c>
      <c r="O17" s="2">
        <v>147761.43900000001</v>
      </c>
      <c r="P17" s="2">
        <v>164140.92499999999</v>
      </c>
      <c r="Q17" s="2">
        <f>R17-19241.7</f>
        <v>191472.69999999998</v>
      </c>
      <c r="R17" s="2">
        <f>S17-22981.5</f>
        <v>210714.4</v>
      </c>
      <c r="S17" s="2">
        <v>233695.9</v>
      </c>
      <c r="T17" s="2">
        <v>250350</v>
      </c>
      <c r="U17" s="2">
        <v>243477.9</v>
      </c>
      <c r="V17" s="2">
        <v>265655.2</v>
      </c>
      <c r="W17" s="2">
        <v>256366.98639999999</v>
      </c>
      <c r="X17" s="5">
        <f t="shared" si="7"/>
        <v>300949.20533496002</v>
      </c>
      <c r="Y17" s="5">
        <f t="shared" si="9"/>
        <v>340012.41218743793</v>
      </c>
      <c r="Z17" s="5">
        <f t="shared" si="9"/>
        <v>380575.89296139934</v>
      </c>
      <c r="AA17" s="5"/>
      <c r="AB17" s="5"/>
    </row>
    <row r="18" spans="2:28">
      <c r="B18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1">
        <f>N7*N35</f>
        <v>14477.276590107771</v>
      </c>
      <c r="O18" s="41">
        <f>O7*O35</f>
        <v>19097.651614730799</v>
      </c>
      <c r="P18" s="5">
        <f t="shared" ref="P18:U18" si="10">P19-(P16-P15+P17)</f>
        <v>23227.484042459982</v>
      </c>
      <c r="Q18" s="5">
        <f t="shared" si="10"/>
        <v>20892.358422210091</v>
      </c>
      <c r="R18" s="5">
        <f t="shared" si="10"/>
        <v>24859.654300000053</v>
      </c>
      <c r="S18" s="5">
        <f t="shared" si="10"/>
        <v>25593.246999999974</v>
      </c>
      <c r="T18" s="5">
        <f t="shared" si="10"/>
        <v>26244.966000000015</v>
      </c>
      <c r="U18" s="5">
        <f t="shared" si="10"/>
        <v>26786.161895739962</v>
      </c>
      <c r="V18" s="41">
        <f>V7*V35</f>
        <v>33412.049450548788</v>
      </c>
      <c r="W18" s="41">
        <f>W7*W35</f>
        <v>40759.826893416779</v>
      </c>
      <c r="X18" s="5">
        <f t="shared" si="7"/>
        <v>47847.960790181962</v>
      </c>
      <c r="Y18" s="5">
        <f t="shared" si="9"/>
        <v>54058.626100747577</v>
      </c>
      <c r="Z18" s="5">
        <f t="shared" si="9"/>
        <v>60507.820194566768</v>
      </c>
      <c r="AA18" s="5"/>
      <c r="AB18" s="5"/>
    </row>
    <row r="19" spans="2:28" s="1" customFormat="1">
      <c r="B19" s="1" t="s">
        <v>38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>
        <f>(N16-N15+N17)+N18</f>
        <v>311885.67490298778</v>
      </c>
      <c r="O19" s="44">
        <f>(O16-O15+O17)+O18</f>
        <v>435806.17211473081</v>
      </c>
      <c r="P19" s="43">
        <v>444280.3</v>
      </c>
      <c r="Q19" s="43">
        <v>525441.4</v>
      </c>
      <c r="R19" s="43">
        <v>594110.5</v>
      </c>
      <c r="S19" s="43">
        <v>687249.7</v>
      </c>
      <c r="T19" s="43">
        <v>699205.2</v>
      </c>
      <c r="U19" s="43">
        <v>717575.9</v>
      </c>
      <c r="V19" s="44">
        <f>(V16-V15+V17)+V18</f>
        <v>884049.21233999869</v>
      </c>
      <c r="W19" s="44">
        <f>(W16-W15+W17)+W18</f>
        <v>939233.02706038684</v>
      </c>
      <c r="X19" s="54">
        <f t="shared" si="7"/>
        <v>1102565.6504661883</v>
      </c>
      <c r="Y19" s="54">
        <f t="shared" si="9"/>
        <v>1245678.6718966996</v>
      </c>
      <c r="Z19" s="54">
        <f t="shared" si="9"/>
        <v>1394288.1374539756</v>
      </c>
      <c r="AA19" s="54"/>
      <c r="AB19" s="54"/>
    </row>
    <row r="20" spans="2:28" s="1" customFormat="1">
      <c r="B20" s="67" t="s">
        <v>76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4">
        <f t="shared" ref="N20:S20" si="11">N19*MAX($T$38:$V$38)</f>
        <v>314425.88275818899</v>
      </c>
      <c r="O20" s="54">
        <f t="shared" si="11"/>
        <v>439355.6723028858</v>
      </c>
      <c r="P20" s="54">
        <f t="shared" si="11"/>
        <v>447898.81921644747</v>
      </c>
      <c r="Q20" s="54">
        <f t="shared" si="11"/>
        <v>529720.95010162971</v>
      </c>
      <c r="R20" s="54">
        <f t="shared" si="11"/>
        <v>598949.33769085235</v>
      </c>
      <c r="S20" s="54">
        <f t="shared" si="11"/>
        <v>692847.12632285908</v>
      </c>
      <c r="T20" s="54">
        <f>T37</f>
        <v>704900</v>
      </c>
      <c r="U20" s="54">
        <f>U37</f>
        <v>710500</v>
      </c>
      <c r="V20" s="54">
        <f>V37</f>
        <v>891100</v>
      </c>
      <c r="W20" s="54">
        <f>W19*MAX($T$38:$V$38)</f>
        <v>946882.77600748197</v>
      </c>
      <c r="X20" s="54">
        <f t="shared" ref="X20:Z20" si="12">X19*MAX($T$38:$V$38)</f>
        <v>1111545.6907551833</v>
      </c>
      <c r="Y20" s="54">
        <f t="shared" si="12"/>
        <v>1255824.3214152062</v>
      </c>
      <c r="Z20" s="54">
        <f t="shared" si="12"/>
        <v>1405644.1629600402</v>
      </c>
      <c r="AA20" s="54"/>
      <c r="AB20" s="54"/>
    </row>
    <row r="21" spans="2:28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>
      <c r="B22" s="1" t="s">
        <v>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5"/>
      <c r="X22" s="2"/>
      <c r="AA22" s="2"/>
      <c r="AB22" s="2"/>
    </row>
    <row r="23" spans="2:28">
      <c r="B23" t="s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>N14/(N$11/100)</f>
        <v>174254.3</v>
      </c>
      <c r="O23" s="5">
        <f t="shared" ref="O23:W23" si="13">O14/(O$11/100)</f>
        <v>187201.62790697673</v>
      </c>
      <c r="P23" s="5">
        <f t="shared" si="13"/>
        <v>166905.69622867531</v>
      </c>
      <c r="Q23" s="5">
        <f t="shared" si="13"/>
        <v>183821.80953537626</v>
      </c>
      <c r="R23" s="5">
        <f t="shared" si="13"/>
        <v>176802.50958846163</v>
      </c>
      <c r="S23" s="5">
        <f t="shared" si="13"/>
        <v>194252.81474774814</v>
      </c>
      <c r="T23" s="5">
        <f t="shared" si="13"/>
        <v>189903.75525406864</v>
      </c>
      <c r="U23" s="5">
        <f t="shared" si="13"/>
        <v>174719.82666938825</v>
      </c>
      <c r="V23" s="5">
        <f t="shared" si="13"/>
        <v>169269.76113419366</v>
      </c>
      <c r="W23" s="5">
        <f t="shared" si="13"/>
        <v>164813.34943598942</v>
      </c>
      <c r="X23" s="41">
        <f t="shared" ref="X23:Z27" si="14">W23*(1+$X$2)</f>
        <v>173054.0169077889</v>
      </c>
      <c r="Y23" s="41">
        <f t="shared" si="14"/>
        <v>181706.71775317835</v>
      </c>
      <c r="Z23" s="41">
        <f t="shared" si="14"/>
        <v>190792.05364083729</v>
      </c>
      <c r="AA23" s="5"/>
      <c r="AB23" s="5"/>
    </row>
    <row r="24" spans="2:28">
      <c r="B24" s="3" t="s">
        <v>42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ref="N24:W27" si="15">N15/(N$11/100)</f>
        <v>24238.921087120001</v>
      </c>
      <c r="O24" s="5">
        <f t="shared" si="15"/>
        <v>31206.681007751933</v>
      </c>
      <c r="P24" s="5">
        <f t="shared" si="15"/>
        <v>34758.085176628527</v>
      </c>
      <c r="Q24" s="5">
        <f t="shared" si="15"/>
        <v>39215.845597574458</v>
      </c>
      <c r="R24" s="5">
        <f t="shared" si="15"/>
        <v>30920.154418445258</v>
      </c>
      <c r="S24" s="5">
        <f t="shared" si="15"/>
        <v>31662.257622620811</v>
      </c>
      <c r="T24" s="5">
        <f t="shared" si="15"/>
        <v>39177.414213311858</v>
      </c>
      <c r="U24" s="5">
        <f t="shared" si="15"/>
        <v>30789.485949037287</v>
      </c>
      <c r="V24" s="5">
        <f t="shared" si="15"/>
        <v>27821.40087818262</v>
      </c>
      <c r="W24" s="5">
        <f t="shared" si="15"/>
        <v>35757.745594226268</v>
      </c>
      <c r="X24" s="41">
        <f t="shared" si="14"/>
        <v>37545.632873937582</v>
      </c>
      <c r="Y24" s="41">
        <f t="shared" si="14"/>
        <v>39422.914517634461</v>
      </c>
      <c r="Z24" s="41">
        <f t="shared" si="14"/>
        <v>41394.060243516185</v>
      </c>
      <c r="AA24" s="5"/>
      <c r="AB24" s="5"/>
    </row>
    <row r="25" spans="2:28">
      <c r="B25" t="s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15"/>
        <v>226054.39999999999</v>
      </c>
      <c r="O25" s="5">
        <f t="shared" si="15"/>
        <v>239692.79069767441</v>
      </c>
      <c r="P25" s="5">
        <f t="shared" si="15"/>
        <v>211628.87080562327</v>
      </c>
      <c r="Q25" s="5">
        <f t="shared" si="15"/>
        <v>228782.38622159936</v>
      </c>
      <c r="R25" s="5">
        <f t="shared" si="15"/>
        <v>221018.632280636</v>
      </c>
      <c r="S25" s="5">
        <f t="shared" si="15"/>
        <v>241761.90095002644</v>
      </c>
      <c r="T25" s="5">
        <f t="shared" si="15"/>
        <v>238096.87644328107</v>
      </c>
      <c r="U25" s="5">
        <f t="shared" si="15"/>
        <v>212451.54091699331</v>
      </c>
      <c r="V25" s="5">
        <f t="shared" si="15"/>
        <v>199477.88617526728</v>
      </c>
      <c r="W25" s="5">
        <f t="shared" si="15"/>
        <v>194226.17683552427</v>
      </c>
      <c r="X25" s="41">
        <f t="shared" si="14"/>
        <v>203937.48567730049</v>
      </c>
      <c r="Y25" s="41">
        <f t="shared" si="14"/>
        <v>214134.35996116552</v>
      </c>
      <c r="Z25" s="41">
        <f t="shared" si="14"/>
        <v>224841.0779592238</v>
      </c>
      <c r="AA25" s="5"/>
      <c r="AB25" s="5"/>
    </row>
    <row r="26" spans="2:28">
      <c r="B26" t="s">
        <v>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15"/>
        <v>95592.919399999999</v>
      </c>
      <c r="O26" s="5">
        <f t="shared" si="15"/>
        <v>114543.75116279071</v>
      </c>
      <c r="P26" s="5">
        <f t="shared" si="15"/>
        <v>113002.6883941234</v>
      </c>
      <c r="Q26" s="5">
        <f t="shared" si="15"/>
        <v>115935.99561058838</v>
      </c>
      <c r="R26" s="5">
        <f t="shared" si="15"/>
        <v>111722.21732002519</v>
      </c>
      <c r="S26" s="5">
        <f t="shared" si="15"/>
        <v>114728.85735119856</v>
      </c>
      <c r="T26" s="5">
        <f t="shared" si="15"/>
        <v>117837.86421337065</v>
      </c>
      <c r="U26" s="5">
        <f t="shared" si="15"/>
        <v>98881.120250998487</v>
      </c>
      <c r="V26" s="5">
        <f t="shared" si="15"/>
        <v>77953.579470469689</v>
      </c>
      <c r="W26" s="5">
        <f t="shared" si="15"/>
        <v>63270.021821671689</v>
      </c>
      <c r="X26" s="41">
        <f t="shared" si="14"/>
        <v>66433.522912755274</v>
      </c>
      <c r="Y26" s="41">
        <f t="shared" si="14"/>
        <v>69755.199058393046</v>
      </c>
      <c r="Z26" s="41">
        <f t="shared" si="14"/>
        <v>73242.959011312705</v>
      </c>
      <c r="AA26" s="5"/>
      <c r="AB26" s="5"/>
    </row>
    <row r="27" spans="2:28">
      <c r="B27" t="s">
        <v>43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15"/>
        <v>14477.276590107771</v>
      </c>
      <c r="O27" s="5">
        <f t="shared" si="15"/>
        <v>14804.381096690542</v>
      </c>
      <c r="P27" s="5">
        <f t="shared" si="15"/>
        <v>15990.942791565109</v>
      </c>
      <c r="Q27" s="5">
        <f t="shared" si="15"/>
        <v>12650.243999965471</v>
      </c>
      <c r="R27" s="5">
        <f t="shared" si="15"/>
        <v>13180.758885986455</v>
      </c>
      <c r="S27" s="5">
        <f t="shared" si="15"/>
        <v>12564.550701218925</v>
      </c>
      <c r="T27" s="5">
        <f t="shared" si="15"/>
        <v>12353.308327511608</v>
      </c>
      <c r="U27" s="5">
        <f t="shared" si="15"/>
        <v>10878.3823725906</v>
      </c>
      <c r="V27" s="5">
        <f t="shared" si="15"/>
        <v>9804.3962704837631</v>
      </c>
      <c r="W27" s="5">
        <f t="shared" si="15"/>
        <v>10059.310573516341</v>
      </c>
      <c r="X27" s="41">
        <f t="shared" si="14"/>
        <v>10562.276102192158</v>
      </c>
      <c r="Y27" s="41">
        <f t="shared" si="14"/>
        <v>11090.389907301766</v>
      </c>
      <c r="Z27" s="41">
        <f t="shared" si="14"/>
        <v>11644.909402666854</v>
      </c>
      <c r="AA27" s="5"/>
      <c r="AB27" s="5"/>
    </row>
    <row r="28" spans="2:28">
      <c r="B28" s="1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51">
        <f t="shared" ref="L28:V28" si="16">(L25-L24+L26)+L27</f>
        <v>0</v>
      </c>
      <c r="M28" s="51">
        <f t="shared" si="16"/>
        <v>0</v>
      </c>
      <c r="N28" s="51">
        <f t="shared" si="16"/>
        <v>311885.67490298778</v>
      </c>
      <c r="O28" s="51">
        <f t="shared" si="16"/>
        <v>337834.24194940372</v>
      </c>
      <c r="P28" s="51">
        <f t="shared" si="16"/>
        <v>305864.41681468324</v>
      </c>
      <c r="Q28" s="51">
        <f t="shared" si="16"/>
        <v>318152.78023457876</v>
      </c>
      <c r="R28" s="51">
        <f t="shared" si="16"/>
        <v>315001.45406820241</v>
      </c>
      <c r="S28" s="51">
        <f t="shared" si="16"/>
        <v>337393.05137982313</v>
      </c>
      <c r="T28" s="51">
        <f t="shared" si="16"/>
        <v>329110.63477085147</v>
      </c>
      <c r="U28" s="51">
        <f t="shared" si="16"/>
        <v>291421.5575915451</v>
      </c>
      <c r="V28" s="51">
        <f t="shared" si="16"/>
        <v>259414.46103803811</v>
      </c>
      <c r="W28" s="51">
        <f>(W25-W24+W26)+W27</f>
        <v>231797.76363648602</v>
      </c>
      <c r="X28" s="51">
        <f>(X25-X24+X26)+X27</f>
        <v>243387.65181831035</v>
      </c>
      <c r="Y28" s="51">
        <f>(Y25-Y24+Y26)+Y27</f>
        <v>255557.03440922586</v>
      </c>
      <c r="Z28" s="51">
        <f>(Z25-Z24+Z26)+Z27</f>
        <v>268334.88612968713</v>
      </c>
      <c r="AA28" s="51"/>
      <c r="AB28" s="106">
        <f>Z28/T28-1</f>
        <v>-0.18466662034024039</v>
      </c>
    </row>
    <row r="29" spans="2:28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A29" s="2"/>
      <c r="AB29" s="2"/>
    </row>
    <row r="30" spans="2:28">
      <c r="B30" t="s">
        <v>48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ref="O30:Y30" si="17">O20/N20-1</f>
        <v>0.39732667186554349</v>
      </c>
      <c r="P30" s="4">
        <f t="shared" si="17"/>
        <v>1.9444717462694161E-2</v>
      </c>
      <c r="Q30" s="4">
        <f t="shared" si="17"/>
        <v>0.18267994327004833</v>
      </c>
      <c r="R30" s="4">
        <f t="shared" si="17"/>
        <v>0.1306884078795465</v>
      </c>
      <c r="S30" s="4">
        <f t="shared" si="17"/>
        <v>0.1567708364016458</v>
      </c>
      <c r="T30" s="4">
        <f t="shared" si="17"/>
        <v>1.7396151646192237E-2</v>
      </c>
      <c r="U30" s="4">
        <f t="shared" si="17"/>
        <v>7.9443892750745704E-3</v>
      </c>
      <c r="V30" s="4">
        <f t="shared" si="17"/>
        <v>0.2541871921182266</v>
      </c>
      <c r="W30" s="4">
        <f t="shared" si="17"/>
        <v>6.2599905742881878E-2</v>
      </c>
      <c r="X30" s="4">
        <f t="shared" si="17"/>
        <v>0.17390000000000017</v>
      </c>
      <c r="Y30" s="4">
        <f t="shared" si="17"/>
        <v>0.12980000000000014</v>
      </c>
      <c r="Z30" s="4">
        <f>Z20/Y20-1</f>
        <v>0.11929999999999996</v>
      </c>
      <c r="AA30" s="4"/>
      <c r="AB30" s="4"/>
    </row>
    <row r="31" spans="2:28">
      <c r="B31" t="s">
        <v>49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ref="O31:Y31" si="18">O28/N28-1</f>
        <v>8.3198970438405739E-2</v>
      </c>
      <c r="P31" s="4">
        <f t="shared" si="18"/>
        <v>-9.4631689642367567E-2</v>
      </c>
      <c r="Q31" s="4">
        <f t="shared" si="18"/>
        <v>4.0175851600746215E-2</v>
      </c>
      <c r="R31" s="4">
        <f t="shared" si="18"/>
        <v>-9.9050719093286554E-3</v>
      </c>
      <c r="S31" s="4">
        <f t="shared" si="18"/>
        <v>7.1084107779301187E-2</v>
      </c>
      <c r="T31" s="4">
        <f t="shared" si="18"/>
        <v>-2.454827263068815E-2</v>
      </c>
      <c r="U31" s="4">
        <f t="shared" si="18"/>
        <v>-0.11451795596197611</v>
      </c>
      <c r="V31" s="4">
        <f t="shared" si="18"/>
        <v>-0.10983091579782156</v>
      </c>
      <c r="W31" s="4">
        <f t="shared" si="18"/>
        <v>-0.10645781769853846</v>
      </c>
      <c r="X31" s="4">
        <f t="shared" si="18"/>
        <v>5.0000000000000044E-2</v>
      </c>
      <c r="Y31" s="4">
        <f t="shared" si="18"/>
        <v>5.0000000000000044E-2</v>
      </c>
      <c r="Z31" s="4">
        <f>Z28/Y28-1</f>
        <v>4.9999999999999822E-2</v>
      </c>
      <c r="AA31" s="4"/>
      <c r="AB31" s="4"/>
    </row>
    <row r="32" spans="2:28">
      <c r="B32" t="s">
        <v>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ref="N32:Y32" si="19">N20/N7</f>
        <v>0.41861718952876026</v>
      </c>
      <c r="O32" s="4">
        <f t="shared" si="19"/>
        <v>0.44342677351048554</v>
      </c>
      <c r="P32" s="4">
        <f t="shared" si="19"/>
        <v>0.47294504279266125</v>
      </c>
      <c r="Q32" s="4">
        <f t="shared" si="19"/>
        <v>0.47271822316167866</v>
      </c>
      <c r="R32" s="4">
        <f t="shared" si="19"/>
        <v>0.44393648405981445</v>
      </c>
      <c r="S32" s="4">
        <f t="shared" si="19"/>
        <v>0.47484684100488184</v>
      </c>
      <c r="T32" s="4">
        <f t="shared" si="19"/>
        <v>0.46294076735600992</v>
      </c>
      <c r="U32" s="4">
        <f t="shared" si="19"/>
        <v>0.44772404319071912</v>
      </c>
      <c r="V32" s="4">
        <f t="shared" si="19"/>
        <v>0.45017373442629244</v>
      </c>
      <c r="W32" s="4">
        <f t="shared" si="19"/>
        <v>0.39212154936274152</v>
      </c>
      <c r="X32" s="4">
        <f t="shared" si="19"/>
        <v>0.40207776057702993</v>
      </c>
      <c r="Y32" s="4">
        <f t="shared" si="19"/>
        <v>0.41148308830982588</v>
      </c>
      <c r="Z32" s="4">
        <f>Z20/Z7</f>
        <v>0.42028914661995825</v>
      </c>
      <c r="AA32" s="4"/>
      <c r="AB32" s="4"/>
    </row>
    <row r="33" spans="2:28">
      <c r="B33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ref="N33:Z33" si="20">N16/N14</f>
        <v>1.297267269731651</v>
      </c>
      <c r="O33" s="6">
        <f t="shared" si="20"/>
        <v>1.2803990722601051</v>
      </c>
      <c r="P33" s="6">
        <f t="shared" si="20"/>
        <v>1.2679547528184618</v>
      </c>
      <c r="Q33" s="6">
        <f t="shared" si="20"/>
        <v>1.2445878255679477</v>
      </c>
      <c r="R33" s="6">
        <f t="shared" si="20"/>
        <v>1.2500876418275682</v>
      </c>
      <c r="S33" s="6">
        <f t="shared" si="20"/>
        <v>1.2445734763945244</v>
      </c>
      <c r="T33" s="6">
        <f t="shared" si="20"/>
        <v>1.2537765571024952</v>
      </c>
      <c r="U33" s="6">
        <f t="shared" si="20"/>
        <v>1.2159555384575933</v>
      </c>
      <c r="V33" s="6">
        <f t="shared" si="20"/>
        <v>1.1784614383494358</v>
      </c>
      <c r="W33" s="40">
        <f>V33</f>
        <v>1.1784614383494358</v>
      </c>
      <c r="X33" s="6">
        <f t="shared" si="20"/>
        <v>1.1784614383494358</v>
      </c>
      <c r="Y33" s="6">
        <f t="shared" si="20"/>
        <v>1.1784614383494358</v>
      </c>
      <c r="Z33" s="6">
        <f t="shared" si="20"/>
        <v>1.1784614383494356</v>
      </c>
      <c r="AA33" s="6"/>
      <c r="AB33" s="6"/>
    </row>
    <row r="34" spans="2:28">
      <c r="B34" t="s">
        <v>41</v>
      </c>
      <c r="N34" s="6">
        <f t="shared" ref="N34:P34" si="21">N19/N16</f>
        <v>1.3796930070946984</v>
      </c>
      <c r="O34" s="6">
        <f t="shared" si="21"/>
        <v>1.4094468213502322</v>
      </c>
      <c r="P34" s="6">
        <f t="shared" si="21"/>
        <v>1.4452868157842857</v>
      </c>
      <c r="Q34" s="6">
        <f>Q19/Q16</f>
        <v>1.3906349413036323</v>
      </c>
      <c r="R34" s="6">
        <f>R19/R16</f>
        <v>1.4252257867030536</v>
      </c>
      <c r="S34" s="6">
        <f>S19/S16</f>
        <v>1.3955592260567315</v>
      </c>
      <c r="T34" s="6">
        <f>T19/T16</f>
        <v>1.3822551546544604</v>
      </c>
      <c r="U34" s="6">
        <f t="shared" ref="U34:Z34" si="22">U19/U16</f>
        <v>1.3717083732774906</v>
      </c>
      <c r="V34" s="6">
        <f t="shared" si="22"/>
        <v>1.3004672648782167</v>
      </c>
      <c r="W34" s="6">
        <f t="shared" si="22"/>
        <v>1.1934424463947428</v>
      </c>
      <c r="X34" s="6">
        <f t="shared" si="22"/>
        <v>1.1934424463947428</v>
      </c>
      <c r="Y34" s="6">
        <f t="shared" si="22"/>
        <v>1.1934424463947428</v>
      </c>
      <c r="Z34" s="6">
        <f t="shared" si="22"/>
        <v>1.1934424463947428</v>
      </c>
      <c r="AA34" s="6"/>
      <c r="AB34" s="6"/>
    </row>
    <row r="35" spans="2:28">
      <c r="B35" t="s">
        <v>44</v>
      </c>
      <c r="N35" s="42">
        <f>AVERAGE($P$35:$T$35)</f>
        <v>1.9274611825904429E-2</v>
      </c>
      <c r="O35" s="42">
        <f>AVERAGE($P$35:$T$35)</f>
        <v>1.9274611825904429E-2</v>
      </c>
      <c r="P35" s="4">
        <f t="shared" ref="P35:U35" si="23">P18/P7</f>
        <v>2.452635051292338E-2</v>
      </c>
      <c r="Q35" s="4">
        <f t="shared" si="23"/>
        <v>1.8644153207663935E-2</v>
      </c>
      <c r="R35" s="4">
        <f t="shared" si="23"/>
        <v>1.8425777992229383E-2</v>
      </c>
      <c r="S35" s="4">
        <f t="shared" si="23"/>
        <v>1.7540481914829438E-2</v>
      </c>
      <c r="T35" s="4">
        <f t="shared" si="23"/>
        <v>1.7236295501876008E-2</v>
      </c>
      <c r="U35" s="4">
        <f t="shared" si="23"/>
        <v>1.6879392970474135E-2</v>
      </c>
      <c r="V35" s="42">
        <f t="shared" ref="V35:W35" si="24">U35</f>
        <v>1.6879392970474135E-2</v>
      </c>
      <c r="W35" s="42">
        <f t="shared" si="24"/>
        <v>1.6879392970474135E-2</v>
      </c>
      <c r="X35" s="4">
        <f t="shared" ref="X35:Z35" si="25">X18/X7</f>
        <v>1.7307971307615081E-2</v>
      </c>
      <c r="Y35" s="4">
        <f t="shared" si="25"/>
        <v>1.7712836133524201E-2</v>
      </c>
      <c r="Z35" s="4">
        <f t="shared" si="25"/>
        <v>1.8091904611089893E-2</v>
      </c>
      <c r="AA35" s="4"/>
      <c r="AB35" s="4"/>
    </row>
    <row r="36" spans="2:2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AA36" s="2"/>
      <c r="AB36" s="2"/>
    </row>
    <row r="37" spans="2:28">
      <c r="B37" t="s">
        <v>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704900</v>
      </c>
      <c r="U37" s="2">
        <v>710500</v>
      </c>
      <c r="V37" s="2">
        <v>891100</v>
      </c>
      <c r="W37" s="2"/>
      <c r="X37" s="2"/>
      <c r="Y37" s="2"/>
      <c r="Z37" s="2"/>
      <c r="AA37" s="2"/>
      <c r="AB37" s="2"/>
    </row>
    <row r="38" spans="2:28">
      <c r="B38" t="s">
        <v>77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6">
        <f>T37/T19</f>
        <v>1.0081446762695701</v>
      </c>
      <c r="U38" s="6">
        <f>U37/U19</f>
        <v>0.99013916158555493</v>
      </c>
      <c r="V38" s="6">
        <f>V37/V19</f>
        <v>1.0079755601402987</v>
      </c>
      <c r="W38" s="2"/>
      <c r="AA38" s="6"/>
      <c r="AB38" s="6"/>
    </row>
    <row r="39" spans="2:28">
      <c r="B39" t="s">
        <v>15</v>
      </c>
      <c r="C39" s="5">
        <f>SUMIF('Стат пенсії'!$A:$A,C$4,'Стат пенсії'!$F:$F)</f>
        <v>14487.5</v>
      </c>
      <c r="D39" s="5">
        <f>SUMIF('Стат пенсії'!$A:$A,D$4,'Стат пенсії'!$F:$F)</f>
        <v>14487.2</v>
      </c>
      <c r="E39" s="5">
        <f>SUMIF('Стат пенсії'!$A:$A,E$4,'Стат пенсії'!$F:$F)</f>
        <v>14534.8</v>
      </c>
      <c r="F39" s="5">
        <f>SUMIF('Стат пенсії'!$A:$A,F$4,'Стат пенсії'!$F:$F)</f>
        <v>14520.3</v>
      </c>
      <c r="G39" s="5">
        <f>SUMIF('Стат пенсії'!$A:$A,G$4,'Стат пенсії'!$F:$F)</f>
        <v>14529.8</v>
      </c>
      <c r="H39" s="5">
        <f>SUMIF('Стат пенсії'!$A:$A,H$4,'Стат пенсії'!$F:$F)</f>
        <v>14446.6</v>
      </c>
      <c r="I39" s="5">
        <f>SUMIF('Стат пенсії'!$A:$A,I$4,'Стат пенсії'!$F:$F)</f>
        <v>14423.1</v>
      </c>
      <c r="J39" s="5">
        <f>SUMIF('Стат пенсії'!$A:$A,J$4,'Стат пенсії'!$F:$F)</f>
        <v>14375.9</v>
      </c>
      <c r="K39" s="5">
        <f>SUMIF('Стат пенсії'!$A:$A,K$4,'Стат пенсії'!$F:$F)</f>
        <v>14347.6</v>
      </c>
      <c r="L39" s="5">
        <f>SUMIF('Стат пенсії'!$A:$A,L$4,'Стат пенсії'!$F:$F)</f>
        <v>14065.1</v>
      </c>
      <c r="M39" s="5">
        <f>SUMIF('Стат пенсії'!$A:$A,M$4,'Стат пенсії'!$F:$F)</f>
        <v>14050</v>
      </c>
      <c r="N39" s="5">
        <f>SUMIF('Стат пенсії'!$A:$A,N$4,'Стат пенсії'!$F:$F)</f>
        <v>13936.8</v>
      </c>
      <c r="O39" s="5">
        <f>SUMIF('Стат пенсії'!$A:$A,O$4,'Стат пенсії'!$F:$F)</f>
        <v>13819</v>
      </c>
      <c r="P39" s="5">
        <f>SUMIF('Стат пенсії'!$A:$A,P$4,'Стат пенсії'!$F:$F)</f>
        <v>13749.8</v>
      </c>
      <c r="Q39" s="5">
        <f>SUMIF('Стат пенсії'!$A:$A,Q$4,'Стат пенсії'!$F:$F)</f>
        <v>13721.1</v>
      </c>
      <c r="R39" s="5">
        <f>SUMIF('Стат пенсії'!$A:$A,R$4,'Стат пенсії'!$F:$F)</f>
        <v>13738</v>
      </c>
      <c r="S39" s="5">
        <f>SUMIF('Стат пенсії'!$A:$A,S$4,'Стат пенсії'!$F:$F)</f>
        <v>13820.5</v>
      </c>
      <c r="T39" s="5">
        <f>SUMIF('Стат пенсії'!$A:$A,T$4,'Стат пенсії'!$F:$F)</f>
        <v>13639.7</v>
      </c>
      <c r="U39" s="5">
        <f>SUMIF('Стат пенсії'!$A:$A,U$4,'Стат пенсії'!$F:$F)</f>
        <v>13533.3</v>
      </c>
      <c r="V39" s="5">
        <f>SUMIF('Стат пенсії'!$A:$A,V$4,'Стат пенсії'!$F:$F)</f>
        <v>12147.2</v>
      </c>
      <c r="W39" s="5">
        <f>V39</f>
        <v>12147.2</v>
      </c>
      <c r="X39" s="5">
        <f t="shared" ref="X39:Z39" si="26">W39</f>
        <v>12147.2</v>
      </c>
      <c r="Y39" s="5">
        <f t="shared" si="26"/>
        <v>12147.2</v>
      </c>
      <c r="Z39" s="5">
        <f t="shared" si="26"/>
        <v>12147.2</v>
      </c>
      <c r="AA39" s="5"/>
      <c r="AB39" s="5"/>
    </row>
    <row r="40" spans="2:28">
      <c r="B40" t="s">
        <v>4</v>
      </c>
      <c r="C40" s="5"/>
      <c r="D40" s="4">
        <f>D39/C39-1</f>
        <v>-2.0707506471095982E-5</v>
      </c>
      <c r="E40" s="4">
        <f t="shared" ref="E40:V40" si="27">E39/D39-1</f>
        <v>3.285659064553359E-3</v>
      </c>
      <c r="F40" s="4">
        <f t="shared" si="27"/>
        <v>-9.9760574620910702E-4</v>
      </c>
      <c r="G40" s="4">
        <f t="shared" si="27"/>
        <v>6.5425645475647443E-4</v>
      </c>
      <c r="H40" s="4">
        <f t="shared" si="27"/>
        <v>-5.726162782694777E-3</v>
      </c>
      <c r="I40" s="4">
        <f t="shared" si="27"/>
        <v>-1.6266803261667517E-3</v>
      </c>
      <c r="J40" s="4">
        <f t="shared" si="27"/>
        <v>-3.2725280972883963E-3</v>
      </c>
      <c r="K40" s="4">
        <f t="shared" si="27"/>
        <v>-1.9685724024234297E-3</v>
      </c>
      <c r="L40" s="4">
        <f t="shared" si="27"/>
        <v>-1.9689704201399483E-2</v>
      </c>
      <c r="M40" s="4">
        <f t="shared" si="27"/>
        <v>-1.0735792848967085E-3</v>
      </c>
      <c r="N40" s="4">
        <f t="shared" si="27"/>
        <v>-8.0569395017794365E-3</v>
      </c>
      <c r="O40" s="4">
        <f t="shared" si="27"/>
        <v>-8.4524424545088239E-3</v>
      </c>
      <c r="P40" s="4">
        <f t="shared" si="27"/>
        <v>-5.0075982343151804E-3</v>
      </c>
      <c r="Q40" s="4">
        <f t="shared" si="27"/>
        <v>-2.087303088044834E-3</v>
      </c>
      <c r="R40" s="4">
        <f t="shared" si="27"/>
        <v>1.2316796758278237E-3</v>
      </c>
      <c r="S40" s="4">
        <f t="shared" si="27"/>
        <v>6.0052409375455085E-3</v>
      </c>
      <c r="T40" s="4">
        <f t="shared" si="27"/>
        <v>-1.3082015846025752E-2</v>
      </c>
      <c r="U40" s="4">
        <f t="shared" si="27"/>
        <v>-7.8007580811896293E-3</v>
      </c>
      <c r="V40" s="4">
        <f t="shared" si="27"/>
        <v>-0.10242143453555297</v>
      </c>
      <c r="W40" s="4">
        <f t="shared" ref="W40" si="28">W39/V39-1</f>
        <v>0</v>
      </c>
      <c r="X40" s="4">
        <f t="shared" ref="X40" si="29">X39/W39-1</f>
        <v>0</v>
      </c>
      <c r="Y40" s="4">
        <f t="shared" ref="Y40" si="30">Y39/X39-1</f>
        <v>0</v>
      </c>
      <c r="Z40" s="4">
        <f t="shared" ref="Z40" si="31">Z39/Y39-1</f>
        <v>0</v>
      </c>
      <c r="AA40" s="4"/>
      <c r="AB40" s="4"/>
    </row>
    <row r="41" spans="2:28">
      <c r="B41" t="s">
        <v>51</v>
      </c>
      <c r="C41" s="5">
        <f>SUMIF('Стат пенсії'!$A:$A,C$4,'Стат пенсії'!$B:$B)</f>
        <v>38.700000000000003</v>
      </c>
      <c r="D41" s="5">
        <f>SUMIF('Стат пенсії'!$A:$A,D$4,'Стат пенсії'!$B:$B)</f>
        <v>51.9</v>
      </c>
      <c r="E41" s="5">
        <f>SUMIF('Стат пенсії'!$A:$A,E$4,'Стат пенсії'!$B:$B)</f>
        <v>52.2</v>
      </c>
      <c r="F41" s="5">
        <f>SUMIF('Стат пенсії'!$A:$A,F$4,'Стат пенсії'!$B:$B)</f>
        <v>60.7</v>
      </c>
      <c r="G41" s="5">
        <f>SUMIF('Стат пенсії'!$A:$A,G$4,'Стат пенсії'!$B:$B)</f>
        <v>68.900000000000006</v>
      </c>
      <c r="H41" s="5">
        <f>SUMIF('Стат пенсії'!$A:$A,H$4,'Стат пенсії'!$B:$B)</f>
        <v>83.7</v>
      </c>
      <c r="I41" s="5">
        <f>SUMIF('Стат пенсії'!$A:$A,I$4,'Стат пенсії'!$B:$B)</f>
        <v>122.5</v>
      </c>
      <c r="J41" s="5">
        <f>SUMIF('Стат пенсії'!$A:$A,J$4,'Стат пенсії'!$B:$B)</f>
        <v>136.6</v>
      </c>
      <c r="K41" s="5">
        <f>SUMIF('Стат пенсії'!$A:$A,K$4,'Стат пенсії'!$B:$B)</f>
        <v>182.2</v>
      </c>
      <c r="L41" s="5">
        <f>SUMIF('Стат пенсії'!$A:$A,L$4,'Стат пенсії'!$B:$B)</f>
        <v>316.2</v>
      </c>
      <c r="M41" s="5">
        <f>SUMIF('Стат пенсії'!$A:$A,M$4,'Стат пенсії'!$B:$B)</f>
        <v>406.8</v>
      </c>
      <c r="N41" s="5">
        <f>SUMIF('Стат пенсії'!$A:$A,N$4,'Стат пенсії'!$B:$B)</f>
        <v>478.4</v>
      </c>
      <c r="O41" s="5">
        <f>SUMIF('Стат пенсії'!$A:$A,O$4,'Стат пенсії'!$B:$B)</f>
        <v>776</v>
      </c>
      <c r="P41" s="5">
        <f>SUMIF('Стат пенсії'!$A:$A,P$4,'Стат пенсії'!$B:$B)</f>
        <v>934.3</v>
      </c>
      <c r="Q41" s="5">
        <f>SUMIF('Стат пенсії'!$A:$A,Q$4,'Стат пенсії'!$B:$B)</f>
        <v>1032.5999999999999</v>
      </c>
      <c r="R41" s="5">
        <f>SUMIF('Стат пенсії'!$A:$A,R$4,'Стат пенсії'!$B:$B)</f>
        <v>1151.9000000000001</v>
      </c>
      <c r="S41" s="5">
        <f>SUMIF('Стат пенсії'!$A:$A,S$4,'Стат пенсії'!$B:$B)</f>
        <v>1253.3</v>
      </c>
      <c r="T41" s="5">
        <f>SUMIF('Стат пенсії'!$A:$A,T$4,'Стат пенсії'!$B:$B)</f>
        <v>1470.7</v>
      </c>
      <c r="U41" s="5">
        <f>SUMIF('Стат пенсії'!$A:$A,U$4,'Стат пенсії'!$B:$B)</f>
        <v>1526.1</v>
      </c>
      <c r="V41" s="5">
        <f>SUMIF('Стат пенсії'!$A:$A,V$4,'Стат пенсії'!$B:$B)</f>
        <v>1581.5</v>
      </c>
      <c r="W41" s="41">
        <f>V41*(1+12%)</f>
        <v>1771.2800000000002</v>
      </c>
      <c r="X41" s="5">
        <f>X42*X$11/100</f>
        <v>2079.3055920000006</v>
      </c>
      <c r="Y41" s="5">
        <f t="shared" ref="Y41:Z41" si="32">Y42*Y$11/100</f>
        <v>2349.1994578416006</v>
      </c>
      <c r="Z41" s="5">
        <f t="shared" si="32"/>
        <v>2629.4589531621041</v>
      </c>
      <c r="AA41" s="5"/>
      <c r="AB41" s="5"/>
    </row>
    <row r="42" spans="2:28">
      <c r="B42" t="s">
        <v>52</v>
      </c>
      <c r="N42" s="5">
        <f>N41/(N11/100)</f>
        <v>478.4</v>
      </c>
      <c r="O42" s="5">
        <f t="shared" ref="O42:W42" si="33">O41/(O11/100)</f>
        <v>601.55038759689921</v>
      </c>
      <c r="P42" s="5">
        <f t="shared" si="33"/>
        <v>643.21808693736489</v>
      </c>
      <c r="Q42" s="5">
        <f t="shared" si="33"/>
        <v>625.23539422326814</v>
      </c>
      <c r="R42" s="5">
        <f t="shared" si="33"/>
        <v>610.74526530193009</v>
      </c>
      <c r="S42" s="5">
        <f t="shared" si="33"/>
        <v>615.2854068824364</v>
      </c>
      <c r="T42" s="5">
        <f t="shared" si="33"/>
        <v>692.24744117676937</v>
      </c>
      <c r="U42" s="5">
        <f t="shared" si="33"/>
        <v>619.77895166275368</v>
      </c>
      <c r="V42" s="5">
        <f t="shared" si="33"/>
        <v>464.07367871040287</v>
      </c>
      <c r="W42" s="5">
        <f t="shared" si="33"/>
        <v>437.14257372216252</v>
      </c>
      <c r="X42" s="41">
        <f t="shared" ref="X42" si="34">W42*(1+$X$2)</f>
        <v>458.99970240827065</v>
      </c>
      <c r="Y42" s="41">
        <f t="shared" ref="Y42" si="35">X42*(1+$X$2)</f>
        <v>481.94968752868419</v>
      </c>
      <c r="Z42" s="41">
        <f t="shared" ref="Z42" si="36">Y42*(1+$X$2)</f>
        <v>506.04717190511843</v>
      </c>
      <c r="AA42" s="5"/>
      <c r="AB42" s="5"/>
    </row>
    <row r="43" spans="2:28">
      <c r="B43" t="s">
        <v>4</v>
      </c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" si="37">O42/N42-1</f>
        <v>0.25742137875606019</v>
      </c>
      <c r="P43" s="4">
        <f t="shared" ref="P43" si="38">P42/O42-1</f>
        <v>6.92671806046401E-2</v>
      </c>
      <c r="Q43" s="4">
        <f t="shared" ref="Q43" si="39">Q42/P42-1</f>
        <v>-2.7957380364908579E-2</v>
      </c>
      <c r="R43" s="4">
        <f t="shared" ref="R43" si="40">R42/Q42-1</f>
        <v>-2.3175477676434464E-2</v>
      </c>
      <c r="S43" s="4">
        <f t="shared" ref="S43" si="41">S42/R42-1</f>
        <v>7.4337728647995149E-3</v>
      </c>
      <c r="T43" s="4">
        <f t="shared" ref="T43" si="42">T42/S42-1</f>
        <v>0.12508347091196037</v>
      </c>
      <c r="U43" s="4">
        <f t="shared" ref="U43" si="43">U42/T42-1</f>
        <v>-0.10468581782090036</v>
      </c>
      <c r="V43" s="4">
        <f t="shared" ref="V43" si="44">V42/U42-1</f>
        <v>-0.25122710691387951</v>
      </c>
      <c r="W43" s="4">
        <f t="shared" ref="W43" si="45">W42/V42-1</f>
        <v>-5.8031959629941121E-2</v>
      </c>
      <c r="X43" s="4">
        <f t="shared" ref="X43" si="46">X42/W42-1</f>
        <v>5.0000000000000044E-2</v>
      </c>
      <c r="Y43" s="4">
        <f t="shared" ref="Y43" si="47">Y42/X42-1</f>
        <v>5.0000000000000044E-2</v>
      </c>
      <c r="Z43" s="4">
        <f t="shared" ref="Z43" si="48">Z42/Y42-1</f>
        <v>5.0000000000000044E-2</v>
      </c>
      <c r="AA43" s="4"/>
      <c r="AB43" s="4"/>
    </row>
    <row r="44" spans="2:28">
      <c r="V44" s="4"/>
    </row>
  </sheetData>
  <mergeCells count="1">
    <mergeCell ref="B1:M1"/>
  </mergeCells>
  <conditionalFormatting sqref="V2 X2:AA2">
    <cfRule type="cellIs" dxfId="2" priority="20" operator="lessThan">
      <formula>-0.086</formula>
    </cfRule>
    <cfRule type="cellIs" dxfId="1" priority="21" operator="greaterThan">
      <formula>-0.086</formula>
    </cfRule>
  </conditionalFormatting>
  <conditionalFormatting sqref="AA2 V2:Y2">
    <cfRule type="cellIs" dxfId="0" priority="1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6"/>
  <sheetViews>
    <sheetView workbookViewId="0">
      <selection activeCell="C40" sqref="C40"/>
    </sheetView>
  </sheetViews>
  <sheetFormatPr defaultRowHeight="15"/>
  <cols>
    <col min="7" max="7" width="16.42578125" bestFit="1" customWidth="1"/>
  </cols>
  <sheetData>
    <row r="1" spans="1:7" ht="69.75" customHeight="1">
      <c r="B1" s="94" t="s">
        <v>8</v>
      </c>
      <c r="C1" s="95"/>
      <c r="D1" s="95"/>
      <c r="E1" s="96"/>
      <c r="F1" s="86" t="s">
        <v>9</v>
      </c>
    </row>
    <row r="2" spans="1:7" ht="15" customHeight="1">
      <c r="B2" s="89" t="s">
        <v>10</v>
      </c>
      <c r="C2" s="91" t="s">
        <v>11</v>
      </c>
      <c r="D2" s="92"/>
      <c r="E2" s="93"/>
      <c r="F2" s="87"/>
    </row>
    <row r="3" spans="1:7" ht="51">
      <c r="B3" s="90"/>
      <c r="C3" s="9" t="s">
        <v>12</v>
      </c>
      <c r="D3" s="9" t="s">
        <v>13</v>
      </c>
      <c r="E3" s="9" t="s">
        <v>14</v>
      </c>
      <c r="F3" s="88"/>
    </row>
    <row r="4" spans="1:7" ht="38.25" customHeight="1">
      <c r="A4" s="9">
        <v>1996</v>
      </c>
      <c r="B4" s="10">
        <v>38.700000000000003</v>
      </c>
      <c r="C4" s="10">
        <v>38.799999999999997</v>
      </c>
      <c r="D4" s="10">
        <v>45.6</v>
      </c>
      <c r="E4" s="10">
        <v>33.200000000000003</v>
      </c>
      <c r="F4" s="10">
        <v>14487.5</v>
      </c>
      <c r="G4" s="14"/>
    </row>
    <row r="5" spans="1:7">
      <c r="A5" s="9">
        <v>1997</v>
      </c>
      <c r="B5" s="10">
        <v>51.9</v>
      </c>
      <c r="C5" s="10">
        <v>50.8</v>
      </c>
      <c r="D5" s="10">
        <v>67.3</v>
      </c>
      <c r="E5" s="10">
        <v>43.6</v>
      </c>
      <c r="F5" s="10">
        <v>14487.2</v>
      </c>
      <c r="G5" s="14"/>
    </row>
    <row r="6" spans="1:7" ht="15" customHeight="1">
      <c r="A6" s="9">
        <v>1998</v>
      </c>
      <c r="B6" s="10">
        <v>52.2</v>
      </c>
      <c r="C6" s="10">
        <v>50.9</v>
      </c>
      <c r="D6" s="10">
        <v>68.599999999999994</v>
      </c>
      <c r="E6" s="10">
        <v>43.5</v>
      </c>
      <c r="F6" s="10">
        <v>14534.8</v>
      </c>
      <c r="G6" s="14"/>
    </row>
    <row r="7" spans="1:7">
      <c r="A7" s="9">
        <v>1999</v>
      </c>
      <c r="B7" s="10">
        <v>60.7</v>
      </c>
      <c r="C7" s="10">
        <v>60.1</v>
      </c>
      <c r="D7" s="10">
        <v>75.900000000000006</v>
      </c>
      <c r="E7" s="10">
        <v>47.8</v>
      </c>
      <c r="F7" s="10">
        <v>14520.3</v>
      </c>
      <c r="G7" s="14"/>
    </row>
    <row r="8" spans="1:7">
      <c r="A8" s="9">
        <v>2000</v>
      </c>
      <c r="B8" s="10">
        <v>68.900000000000006</v>
      </c>
      <c r="C8" s="10">
        <v>69.3</v>
      </c>
      <c r="D8" s="10">
        <v>82.3</v>
      </c>
      <c r="E8" s="10">
        <v>52</v>
      </c>
      <c r="F8" s="10">
        <v>14529.8</v>
      </c>
      <c r="G8" s="14"/>
    </row>
    <row r="9" spans="1:7">
      <c r="A9" s="9">
        <v>2001</v>
      </c>
      <c r="B9" s="10">
        <v>83.7</v>
      </c>
      <c r="C9" s="10">
        <v>85.2</v>
      </c>
      <c r="D9" s="10">
        <v>94.5</v>
      </c>
      <c r="E9" s="10">
        <v>61</v>
      </c>
      <c r="F9" s="10">
        <v>14446.6</v>
      </c>
      <c r="G9" s="14"/>
    </row>
    <row r="10" spans="1:7">
      <c r="A10" s="9">
        <v>2002</v>
      </c>
      <c r="B10" s="10">
        <v>122.5</v>
      </c>
      <c r="C10" s="10">
        <v>127.1</v>
      </c>
      <c r="D10" s="10">
        <v>129.69999999999999</v>
      </c>
      <c r="E10" s="10">
        <v>85.5</v>
      </c>
      <c r="F10" s="10">
        <v>14423.1</v>
      </c>
      <c r="G10" s="14"/>
    </row>
    <row r="11" spans="1:7">
      <c r="A11" s="9">
        <v>2003</v>
      </c>
      <c r="B11" s="10">
        <v>136.6</v>
      </c>
      <c r="C11" s="10">
        <v>141.80000000000001</v>
      </c>
      <c r="D11" s="10">
        <v>142.4</v>
      </c>
      <c r="E11" s="10">
        <v>95.9</v>
      </c>
      <c r="F11" s="10">
        <v>14375.9</v>
      </c>
      <c r="G11" s="14"/>
    </row>
    <row r="12" spans="1:7">
      <c r="A12" s="9">
        <v>2004</v>
      </c>
      <c r="B12" s="10">
        <v>182.2</v>
      </c>
      <c r="C12" s="10">
        <v>194.3</v>
      </c>
      <c r="D12" s="10">
        <v>170.9</v>
      </c>
      <c r="E12" s="10">
        <v>120.2</v>
      </c>
      <c r="F12" s="10">
        <v>14347.6</v>
      </c>
      <c r="G12" s="14"/>
    </row>
    <row r="13" spans="1:7">
      <c r="A13" s="9">
        <v>2005</v>
      </c>
      <c r="B13" s="10">
        <v>316.2</v>
      </c>
      <c r="C13" s="10">
        <v>323.8</v>
      </c>
      <c r="D13" s="10">
        <v>305.2</v>
      </c>
      <c r="E13" s="10">
        <v>262.89999999999998</v>
      </c>
      <c r="F13" s="10">
        <v>14065.1</v>
      </c>
      <c r="G13" s="14"/>
    </row>
    <row r="14" spans="1:7">
      <c r="A14" s="9">
        <v>2006</v>
      </c>
      <c r="B14" s="10">
        <v>406.8</v>
      </c>
      <c r="C14" s="10">
        <v>417.7</v>
      </c>
      <c r="D14" s="10">
        <v>393.2</v>
      </c>
      <c r="E14" s="10">
        <v>302.8</v>
      </c>
      <c r="F14" s="10">
        <v>14050</v>
      </c>
      <c r="G14" s="14"/>
    </row>
    <row r="15" spans="1:7">
      <c r="A15" s="9">
        <v>2007</v>
      </c>
      <c r="B15" s="10">
        <v>478.4</v>
      </c>
      <c r="C15" s="10">
        <v>497</v>
      </c>
      <c r="D15" s="10">
        <v>435.8</v>
      </c>
      <c r="E15" s="10">
        <v>339.3</v>
      </c>
      <c r="F15" s="10">
        <v>13936.8</v>
      </c>
      <c r="G15" s="14"/>
    </row>
    <row r="16" spans="1:7">
      <c r="A16" s="9">
        <v>2008</v>
      </c>
      <c r="B16" s="10">
        <v>776</v>
      </c>
      <c r="C16" s="10">
        <v>798.9</v>
      </c>
      <c r="D16" s="10">
        <v>624.4</v>
      </c>
      <c r="E16" s="10">
        <v>517.5</v>
      </c>
      <c r="F16" s="10">
        <v>13819</v>
      </c>
      <c r="G16" s="14"/>
    </row>
    <row r="17" spans="1:7">
      <c r="A17" s="9">
        <v>2009</v>
      </c>
      <c r="B17" s="10">
        <v>934.3</v>
      </c>
      <c r="C17" s="10">
        <v>942.7</v>
      </c>
      <c r="D17" s="10">
        <v>780.7</v>
      </c>
      <c r="E17" s="10">
        <v>696.6</v>
      </c>
      <c r="F17" s="10">
        <v>13749.8</v>
      </c>
      <c r="G17" s="14"/>
    </row>
    <row r="18" spans="1:7">
      <c r="A18" s="9">
        <v>2010</v>
      </c>
      <c r="B18" s="10">
        <v>1032.5999999999999</v>
      </c>
      <c r="C18" s="10">
        <v>1039.5999999999999</v>
      </c>
      <c r="D18" s="10">
        <v>884.6</v>
      </c>
      <c r="E18" s="10">
        <v>807.9</v>
      </c>
      <c r="F18" s="10">
        <v>13721.1</v>
      </c>
      <c r="G18" s="14"/>
    </row>
    <row r="19" spans="1:7">
      <c r="A19" s="9">
        <v>2011</v>
      </c>
      <c r="B19" s="10">
        <v>1151.9000000000001</v>
      </c>
      <c r="C19" s="10">
        <v>1156</v>
      </c>
      <c r="D19" s="10">
        <v>1033.8</v>
      </c>
      <c r="E19" s="10">
        <v>940</v>
      </c>
      <c r="F19" s="10">
        <v>13738</v>
      </c>
      <c r="G19" s="14"/>
    </row>
    <row r="20" spans="1:7" ht="15" customHeight="1">
      <c r="A20" s="9">
        <v>2012</v>
      </c>
      <c r="B20" s="10">
        <v>1253.3</v>
      </c>
      <c r="C20" s="10">
        <v>1252.4000000000001</v>
      </c>
      <c r="D20" s="10">
        <v>1164.3</v>
      </c>
      <c r="E20" s="10">
        <v>1053.8</v>
      </c>
      <c r="F20" s="10">
        <v>13820.5</v>
      </c>
      <c r="G20" s="14"/>
    </row>
    <row r="21" spans="1:7">
      <c r="A21" s="9">
        <v>2013</v>
      </c>
      <c r="B21" s="10">
        <v>1470.7</v>
      </c>
      <c r="C21" s="10">
        <v>1464.3</v>
      </c>
      <c r="D21" s="10">
        <v>1359.2</v>
      </c>
      <c r="E21" s="10">
        <v>1252.8</v>
      </c>
      <c r="F21" s="10">
        <v>13639.7</v>
      </c>
      <c r="G21" s="14"/>
    </row>
    <row r="22" spans="1:7">
      <c r="A22" s="9">
        <v>2014</v>
      </c>
      <c r="B22" s="10">
        <v>1526.1</v>
      </c>
      <c r="C22" s="10">
        <v>1521.6</v>
      </c>
      <c r="D22" s="10">
        <v>1406.5</v>
      </c>
      <c r="E22" s="10">
        <v>1303.8</v>
      </c>
      <c r="F22" s="10">
        <v>13533.3</v>
      </c>
      <c r="G22" s="14"/>
    </row>
    <row r="23" spans="1:7">
      <c r="A23" s="9">
        <v>2015</v>
      </c>
      <c r="B23" s="10">
        <v>1581.5</v>
      </c>
      <c r="C23" s="10">
        <v>1573</v>
      </c>
      <c r="D23" s="10">
        <v>1432.1</v>
      </c>
      <c r="E23" s="10">
        <v>1433.1</v>
      </c>
      <c r="F23" s="10">
        <v>12147.2</v>
      </c>
      <c r="G23" s="14"/>
    </row>
    <row r="24" spans="1:7">
      <c r="A24" s="13"/>
    </row>
    <row r="25" spans="1:7">
      <c r="A25" s="12"/>
    </row>
    <row r="26" spans="1:7">
      <c r="A26" s="11"/>
    </row>
  </sheetData>
  <mergeCells count="4">
    <mergeCell ref="F1:F3"/>
    <mergeCell ref="B2:B3"/>
    <mergeCell ref="C2:E2"/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40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F28" sqref="F28"/>
    </sheetView>
  </sheetViews>
  <sheetFormatPr defaultRowHeight="15"/>
  <cols>
    <col min="6" max="6" width="9.140625" style="28"/>
  </cols>
  <sheetData>
    <row r="1" spans="1:9">
      <c r="A1" s="17"/>
      <c r="B1" s="18"/>
    </row>
    <row r="2" spans="1:9">
      <c r="A2" s="35" t="s">
        <v>16</v>
      </c>
    </row>
    <row r="3" spans="1:9">
      <c r="A3" s="19"/>
    </row>
    <row r="4" spans="1:9" ht="38.25" customHeight="1">
      <c r="A4" s="8" t="s">
        <v>17</v>
      </c>
      <c r="B4" s="7" t="s">
        <v>18</v>
      </c>
      <c r="C4" s="15"/>
      <c r="D4" s="7" t="s">
        <v>19</v>
      </c>
      <c r="E4" s="15"/>
      <c r="F4" s="29" t="s">
        <v>20</v>
      </c>
      <c r="G4" s="16"/>
      <c r="H4" s="15"/>
      <c r="I4" s="9" t="s">
        <v>21</v>
      </c>
    </row>
    <row r="5" spans="1:9" ht="114.75">
      <c r="A5" s="27"/>
      <c r="B5" s="9" t="s">
        <v>22</v>
      </c>
      <c r="C5" s="9" t="s">
        <v>23</v>
      </c>
      <c r="D5" s="9" t="s">
        <v>22</v>
      </c>
      <c r="E5" s="9" t="s">
        <v>23</v>
      </c>
      <c r="F5" s="9" t="s">
        <v>22</v>
      </c>
      <c r="G5" s="9" t="s">
        <v>23</v>
      </c>
      <c r="H5" s="9" t="s">
        <v>22</v>
      </c>
      <c r="I5" s="9" t="s">
        <v>22</v>
      </c>
    </row>
    <row r="6" spans="1:9">
      <c r="A6" s="36" t="s">
        <v>24</v>
      </c>
      <c r="B6" s="25"/>
      <c r="C6" s="25"/>
      <c r="D6" s="25"/>
      <c r="E6" s="25"/>
      <c r="F6" s="30"/>
      <c r="G6" s="25"/>
      <c r="H6" s="25"/>
      <c r="I6" s="26"/>
    </row>
    <row r="7" spans="1:9" ht="63.75">
      <c r="A7" s="20"/>
      <c r="B7" s="9" t="s">
        <v>25</v>
      </c>
      <c r="C7" s="9" t="s">
        <v>26</v>
      </c>
      <c r="D7" s="9" t="s">
        <v>25</v>
      </c>
      <c r="E7" s="9" t="s">
        <v>26</v>
      </c>
      <c r="F7" s="29" t="s">
        <v>27</v>
      </c>
      <c r="G7" s="15"/>
      <c r="H7" s="9" t="s">
        <v>28</v>
      </c>
      <c r="I7" s="9" t="s">
        <v>27</v>
      </c>
    </row>
    <row r="8" spans="1:9">
      <c r="A8" s="9">
        <v>1990</v>
      </c>
      <c r="B8" s="10">
        <v>167</v>
      </c>
      <c r="C8" s="10">
        <v>3</v>
      </c>
      <c r="D8" s="10" t="s">
        <v>29</v>
      </c>
      <c r="E8" s="10" t="s">
        <v>29</v>
      </c>
      <c r="F8" s="31"/>
      <c r="G8" s="10"/>
      <c r="H8" s="10"/>
      <c r="I8" s="10"/>
    </row>
    <row r="9" spans="1:9">
      <c r="A9" s="9">
        <v>1991</v>
      </c>
      <c r="B9" s="10">
        <v>299</v>
      </c>
      <c r="C9" s="10">
        <v>6</v>
      </c>
      <c r="D9" s="10">
        <v>153</v>
      </c>
      <c r="E9" s="10" t="s">
        <v>30</v>
      </c>
      <c r="F9" s="31">
        <v>91.3</v>
      </c>
      <c r="G9" s="10">
        <v>91.1</v>
      </c>
      <c r="H9" s="10">
        <v>91.3</v>
      </c>
      <c r="I9" s="10">
        <v>196.2</v>
      </c>
    </row>
    <row r="10" spans="1:9">
      <c r="A10" s="9">
        <v>1992</v>
      </c>
      <c r="B10" s="10">
        <v>5033</v>
      </c>
      <c r="C10" s="10">
        <v>97</v>
      </c>
      <c r="D10" s="10">
        <v>270</v>
      </c>
      <c r="E10" s="10" t="s">
        <v>30</v>
      </c>
      <c r="F10" s="31">
        <v>90.1</v>
      </c>
      <c r="G10" s="10">
        <v>89.8</v>
      </c>
      <c r="H10" s="10">
        <v>82.3</v>
      </c>
      <c r="I10" s="10">
        <v>1866</v>
      </c>
    </row>
    <row r="11" spans="1:9">
      <c r="A11" s="9">
        <v>1993</v>
      </c>
      <c r="B11" s="10">
        <v>148273</v>
      </c>
      <c r="C11" s="10">
        <v>2842</v>
      </c>
      <c r="D11" s="10">
        <v>4317</v>
      </c>
      <c r="E11" s="10" t="s">
        <v>30</v>
      </c>
      <c r="F11" s="31">
        <v>85.8</v>
      </c>
      <c r="G11" s="10">
        <v>85.7</v>
      </c>
      <c r="H11" s="10">
        <v>70.599999999999994</v>
      </c>
      <c r="I11" s="10">
        <v>3435.4</v>
      </c>
    </row>
    <row r="12" spans="1:9">
      <c r="A12" s="9">
        <v>1994</v>
      </c>
      <c r="B12" s="10">
        <v>1203769</v>
      </c>
      <c r="C12" s="10">
        <v>23184</v>
      </c>
      <c r="D12" s="10">
        <v>114268</v>
      </c>
      <c r="E12" s="10" t="s">
        <v>30</v>
      </c>
      <c r="F12" s="31">
        <v>77.099999999999994</v>
      </c>
      <c r="G12" s="10">
        <v>77.400000000000006</v>
      </c>
      <c r="H12" s="10">
        <v>54.4</v>
      </c>
      <c r="I12" s="10">
        <v>1053.5</v>
      </c>
    </row>
    <row r="13" spans="1:9">
      <c r="A13" s="9">
        <v>1995</v>
      </c>
      <c r="B13" s="10">
        <v>5451642</v>
      </c>
      <c r="C13" s="10">
        <v>105793</v>
      </c>
      <c r="D13" s="10">
        <v>1057504</v>
      </c>
      <c r="E13" s="10" t="s">
        <v>30</v>
      </c>
      <c r="F13" s="31">
        <v>87.8</v>
      </c>
      <c r="G13" s="10">
        <v>88.5</v>
      </c>
      <c r="H13" s="10">
        <v>47.8</v>
      </c>
      <c r="I13" s="10">
        <v>515.5</v>
      </c>
    </row>
    <row r="14" spans="1:9" ht="63.75">
      <c r="A14" s="9"/>
      <c r="B14" s="9" t="s">
        <v>31</v>
      </c>
      <c r="C14" s="9" t="s">
        <v>32</v>
      </c>
      <c r="D14" s="9" t="s">
        <v>31</v>
      </c>
      <c r="E14" s="9" t="s">
        <v>32</v>
      </c>
      <c r="F14" s="29" t="s">
        <v>27</v>
      </c>
      <c r="G14" s="15"/>
      <c r="H14" s="9" t="s">
        <v>28</v>
      </c>
      <c r="I14" s="9" t="s">
        <v>27</v>
      </c>
    </row>
    <row r="15" spans="1:9">
      <c r="A15" s="9">
        <v>1996</v>
      </c>
      <c r="B15" s="10">
        <v>81519</v>
      </c>
      <c r="C15" s="10">
        <v>1595</v>
      </c>
      <c r="D15" s="10">
        <v>49041</v>
      </c>
      <c r="E15" s="10" t="s">
        <v>30</v>
      </c>
      <c r="F15" s="31">
        <v>90</v>
      </c>
      <c r="G15" s="10">
        <v>90.7</v>
      </c>
      <c r="H15" s="10">
        <v>43</v>
      </c>
      <c r="I15" s="10">
        <v>166.2</v>
      </c>
    </row>
    <row r="16" spans="1:9">
      <c r="A16" s="9">
        <v>1997</v>
      </c>
      <c r="B16" s="10">
        <v>93365</v>
      </c>
      <c r="C16" s="10">
        <v>1842</v>
      </c>
      <c r="D16" s="10">
        <v>79083</v>
      </c>
      <c r="E16" s="10" t="s">
        <v>30</v>
      </c>
      <c r="F16" s="31">
        <v>97</v>
      </c>
      <c r="G16" s="10">
        <v>97.8</v>
      </c>
      <c r="H16" s="10">
        <v>41.7</v>
      </c>
      <c r="I16" s="10">
        <v>118.1</v>
      </c>
    </row>
    <row r="17" spans="1:9">
      <c r="A17" s="9">
        <v>1998</v>
      </c>
      <c r="B17" s="10">
        <v>102593</v>
      </c>
      <c r="C17" s="10">
        <v>2040</v>
      </c>
      <c r="D17" s="10">
        <v>91550</v>
      </c>
      <c r="E17" s="10" t="s">
        <v>30</v>
      </c>
      <c r="F17" s="31">
        <v>98.1</v>
      </c>
      <c r="G17" s="10">
        <v>98.8</v>
      </c>
      <c r="H17" s="10">
        <v>40.9</v>
      </c>
      <c r="I17" s="10">
        <v>112.1</v>
      </c>
    </row>
    <row r="18" spans="1:9">
      <c r="A18" s="9">
        <v>1999</v>
      </c>
      <c r="B18" s="10">
        <v>130442</v>
      </c>
      <c r="C18" s="10">
        <v>2614</v>
      </c>
      <c r="D18" s="10">
        <v>102428</v>
      </c>
      <c r="E18" s="10" t="s">
        <v>30</v>
      </c>
      <c r="F18" s="31">
        <v>99.8</v>
      </c>
      <c r="G18" s="10">
        <v>100.6</v>
      </c>
      <c r="H18" s="10">
        <v>40.799999999999997</v>
      </c>
      <c r="I18" s="10">
        <v>127.3</v>
      </c>
    </row>
    <row r="19" spans="1:9">
      <c r="A19" s="9">
        <v>2000</v>
      </c>
      <c r="B19" s="10">
        <v>170070</v>
      </c>
      <c r="C19" s="10">
        <v>3436</v>
      </c>
      <c r="D19" s="10">
        <v>138126</v>
      </c>
      <c r="E19" s="10" t="s">
        <v>30</v>
      </c>
      <c r="F19" s="31">
        <v>105.9</v>
      </c>
      <c r="G19" s="10">
        <v>106.7</v>
      </c>
      <c r="H19" s="10">
        <v>43.2</v>
      </c>
      <c r="I19" s="10">
        <v>123.1</v>
      </c>
    </row>
    <row r="20" spans="1:9">
      <c r="A20" s="9">
        <v>2000</v>
      </c>
      <c r="B20" s="10">
        <v>176128</v>
      </c>
      <c r="C20" s="10">
        <v>3582</v>
      </c>
      <c r="D20" s="10" t="s">
        <v>30</v>
      </c>
      <c r="E20" s="10" t="s">
        <v>30</v>
      </c>
      <c r="F20" s="31" t="s">
        <v>30</v>
      </c>
      <c r="G20" s="10" t="s">
        <v>30</v>
      </c>
      <c r="H20" s="10" t="s">
        <v>30</v>
      </c>
      <c r="I20" s="10" t="s">
        <v>30</v>
      </c>
    </row>
    <row r="21" spans="1:9">
      <c r="A21" s="9">
        <v>2001</v>
      </c>
      <c r="B21" s="10">
        <v>211175</v>
      </c>
      <c r="C21" s="10">
        <v>4340</v>
      </c>
      <c r="D21" s="10">
        <v>191684</v>
      </c>
      <c r="E21" s="10">
        <v>3939</v>
      </c>
      <c r="F21" s="31">
        <v>108.8</v>
      </c>
      <c r="G21" s="10">
        <v>110</v>
      </c>
      <c r="H21" s="10">
        <v>71.5</v>
      </c>
      <c r="I21" s="10">
        <v>110.2</v>
      </c>
    </row>
    <row r="22" spans="1:9">
      <c r="A22" s="9">
        <v>2002</v>
      </c>
      <c r="B22" s="10">
        <v>234138</v>
      </c>
      <c r="C22" s="10">
        <v>4855</v>
      </c>
      <c r="D22" s="10">
        <v>222451</v>
      </c>
      <c r="E22" s="10">
        <v>4612</v>
      </c>
      <c r="F22" s="31">
        <v>105.3</v>
      </c>
      <c r="G22" s="10">
        <v>106.3</v>
      </c>
      <c r="H22" s="10">
        <v>75.400000000000006</v>
      </c>
      <c r="I22" s="10">
        <v>105.3</v>
      </c>
    </row>
    <row r="23" spans="1:9">
      <c r="A23" s="9">
        <v>2003</v>
      </c>
      <c r="B23" s="10">
        <v>277355</v>
      </c>
      <c r="C23" s="10">
        <v>5801</v>
      </c>
      <c r="D23" s="10">
        <v>256420</v>
      </c>
      <c r="E23" s="10">
        <v>5363</v>
      </c>
      <c r="F23" s="31">
        <v>109.5</v>
      </c>
      <c r="G23" s="10">
        <v>110.5</v>
      </c>
      <c r="H23" s="10">
        <v>82.5</v>
      </c>
      <c r="I23" s="10">
        <v>108.2</v>
      </c>
    </row>
    <row r="24" spans="1:9">
      <c r="A24" s="9">
        <v>2004</v>
      </c>
      <c r="B24" s="10">
        <v>357544</v>
      </c>
      <c r="C24" s="10">
        <v>7535</v>
      </c>
      <c r="D24" s="10">
        <v>310070</v>
      </c>
      <c r="E24" s="10">
        <v>6534</v>
      </c>
      <c r="F24" s="31">
        <v>111.8</v>
      </c>
      <c r="G24" s="10">
        <v>112.6</v>
      </c>
      <c r="H24" s="10">
        <v>92.3</v>
      </c>
      <c r="I24" s="10">
        <v>115.3</v>
      </c>
    </row>
    <row r="25" spans="1:9">
      <c r="A25" s="9">
        <v>2005</v>
      </c>
      <c r="B25" s="10">
        <v>457325</v>
      </c>
      <c r="C25" s="10">
        <v>9709</v>
      </c>
      <c r="D25" s="10">
        <v>368525</v>
      </c>
      <c r="E25" s="10">
        <v>7823</v>
      </c>
      <c r="F25" s="31">
        <v>103.1</v>
      </c>
      <c r="G25" s="10">
        <v>103.8</v>
      </c>
      <c r="H25" s="10">
        <v>95.1</v>
      </c>
      <c r="I25" s="10">
        <v>124.1</v>
      </c>
    </row>
    <row r="26" spans="1:9">
      <c r="A26" s="9">
        <v>2006</v>
      </c>
      <c r="B26" s="10">
        <v>565018</v>
      </c>
      <c r="C26" s="10">
        <v>12076</v>
      </c>
      <c r="D26" s="10">
        <v>491951</v>
      </c>
      <c r="E26" s="10">
        <v>10515</v>
      </c>
      <c r="F26" s="31">
        <v>107.6</v>
      </c>
      <c r="G26" s="10">
        <v>108.3</v>
      </c>
      <c r="H26" s="10">
        <v>102.3</v>
      </c>
      <c r="I26" s="10">
        <v>114.9</v>
      </c>
    </row>
    <row r="27" spans="1:9">
      <c r="A27" s="9">
        <v>2007</v>
      </c>
      <c r="B27" s="10">
        <v>751106</v>
      </c>
      <c r="C27" s="10">
        <v>16150</v>
      </c>
      <c r="D27" s="10">
        <v>611439</v>
      </c>
      <c r="E27" s="10">
        <v>13147</v>
      </c>
      <c r="F27" s="31">
        <v>108.2</v>
      </c>
      <c r="G27" s="10">
        <v>108.9</v>
      </c>
      <c r="H27" s="10">
        <v>110.7</v>
      </c>
      <c r="I27" s="10">
        <v>122.8</v>
      </c>
    </row>
    <row r="28" spans="1:9">
      <c r="A28" s="9">
        <v>2008</v>
      </c>
      <c r="B28" s="10">
        <v>990819</v>
      </c>
      <c r="C28" s="10">
        <v>21419</v>
      </c>
      <c r="D28" s="10">
        <v>767957</v>
      </c>
      <c r="E28" s="10">
        <v>16602</v>
      </c>
      <c r="F28" s="31">
        <v>102.2</v>
      </c>
      <c r="G28" s="10">
        <v>102.8</v>
      </c>
      <c r="H28" s="10">
        <v>113.2</v>
      </c>
      <c r="I28" s="10">
        <v>129</v>
      </c>
    </row>
    <row r="29" spans="1:9">
      <c r="A29" s="9">
        <v>2009</v>
      </c>
      <c r="B29" s="10">
        <v>947042</v>
      </c>
      <c r="C29" s="10">
        <v>20564</v>
      </c>
      <c r="D29" s="10">
        <v>840844</v>
      </c>
      <c r="E29" s="10">
        <v>18258</v>
      </c>
      <c r="F29" s="31">
        <v>84.9</v>
      </c>
      <c r="G29" s="10">
        <v>85.2</v>
      </c>
      <c r="H29" s="10">
        <v>96.1</v>
      </c>
      <c r="I29" s="10">
        <v>112.6</v>
      </c>
    </row>
    <row r="30" spans="1:9">
      <c r="A30" s="9">
        <v>2010</v>
      </c>
      <c r="B30" s="10">
        <v>1120585</v>
      </c>
      <c r="C30" s="10">
        <v>24429</v>
      </c>
      <c r="D30" s="10">
        <v>985795</v>
      </c>
      <c r="E30" s="10">
        <v>21491</v>
      </c>
      <c r="F30" s="31">
        <v>104.1</v>
      </c>
      <c r="G30" s="10">
        <v>104.5</v>
      </c>
      <c r="H30" s="10">
        <v>100</v>
      </c>
      <c r="I30" s="10">
        <v>113.7</v>
      </c>
    </row>
    <row r="31" spans="1:9">
      <c r="A31" s="9">
        <v>2011</v>
      </c>
      <c r="B31" s="10">
        <v>1349178</v>
      </c>
      <c r="C31" s="10">
        <v>29519</v>
      </c>
      <c r="D31" s="10">
        <v>1181604</v>
      </c>
      <c r="E31" s="10">
        <v>25852</v>
      </c>
      <c r="F31" s="31">
        <v>105.4</v>
      </c>
      <c r="G31" s="10">
        <v>105.8</v>
      </c>
      <c r="H31" s="10">
        <v>105.4</v>
      </c>
      <c r="I31" s="10">
        <v>114.2</v>
      </c>
    </row>
    <row r="32" spans="1:9">
      <c r="A32" s="9">
        <v>2012</v>
      </c>
      <c r="B32" s="10">
        <v>1459096</v>
      </c>
      <c r="C32" s="10">
        <v>32002</v>
      </c>
      <c r="D32" s="10">
        <v>1351233</v>
      </c>
      <c r="E32" s="10">
        <v>29637</v>
      </c>
      <c r="F32" s="32">
        <v>100.2</v>
      </c>
      <c r="G32" s="31">
        <v>100.4</v>
      </c>
      <c r="H32" s="10">
        <v>105.6</v>
      </c>
      <c r="I32" s="10">
        <v>108</v>
      </c>
    </row>
    <row r="33" spans="1:9">
      <c r="A33" s="9">
        <v>2013</v>
      </c>
      <c r="B33" s="10">
        <v>1522657</v>
      </c>
      <c r="C33" s="10">
        <v>33473</v>
      </c>
      <c r="D33" s="10">
        <v>1459759</v>
      </c>
      <c r="E33" s="10">
        <v>32090</v>
      </c>
      <c r="F33" s="32">
        <v>100</v>
      </c>
      <c r="G33" s="31">
        <v>100.3</v>
      </c>
      <c r="H33" s="10">
        <v>105.7</v>
      </c>
      <c r="I33" s="10">
        <v>104.3</v>
      </c>
    </row>
    <row r="34" spans="1:9">
      <c r="A34" s="9">
        <v>2014</v>
      </c>
      <c r="B34" s="10">
        <v>1586915</v>
      </c>
      <c r="C34" s="10">
        <v>36904</v>
      </c>
      <c r="D34" s="10">
        <v>1369190</v>
      </c>
      <c r="E34" s="10">
        <v>31841</v>
      </c>
      <c r="F34" s="31">
        <v>93.4</v>
      </c>
      <c r="G34" s="31">
        <v>93.7</v>
      </c>
      <c r="H34" s="10">
        <v>98.8</v>
      </c>
      <c r="I34" s="10">
        <v>115.9</v>
      </c>
    </row>
    <row r="35" spans="1:9">
      <c r="A35" s="9">
        <v>2015</v>
      </c>
      <c r="B35" s="10">
        <v>1979458</v>
      </c>
      <c r="C35" s="10"/>
      <c r="D35" s="10"/>
      <c r="E35" s="10"/>
      <c r="F35" s="32">
        <f>100-9.9</f>
        <v>90.1</v>
      </c>
      <c r="G35" s="31"/>
      <c r="H35" s="10"/>
      <c r="I35" s="10">
        <v>138.4</v>
      </c>
    </row>
    <row r="36" spans="1:9">
      <c r="A36" s="37" t="s">
        <v>33</v>
      </c>
      <c r="B36" s="23"/>
      <c r="C36" s="23"/>
      <c r="D36" s="23"/>
      <c r="E36" s="23"/>
      <c r="F36" s="33"/>
      <c r="G36" s="23"/>
      <c r="H36" s="23"/>
      <c r="I36" s="24"/>
    </row>
    <row r="37" spans="1:9">
      <c r="A37" s="38" t="s">
        <v>35</v>
      </c>
      <c r="B37" s="21"/>
      <c r="C37" s="21"/>
      <c r="D37" s="21"/>
      <c r="E37" s="21"/>
      <c r="F37" s="34"/>
      <c r="G37" s="21"/>
      <c r="H37" s="21"/>
      <c r="I37" s="22"/>
    </row>
    <row r="38" spans="1:9">
      <c r="A38" s="39"/>
    </row>
    <row r="39" spans="1:9" ht="15" customHeight="1">
      <c r="A39" s="36" t="s">
        <v>33</v>
      </c>
      <c r="B39" s="25"/>
      <c r="C39" s="25"/>
      <c r="D39" s="25"/>
      <c r="E39" s="25"/>
      <c r="F39" s="30"/>
      <c r="G39" s="25"/>
      <c r="H39" s="25"/>
      <c r="I39" s="26"/>
    </row>
    <row r="40" spans="1:9" ht="63.75">
      <c r="A40" s="9"/>
      <c r="B40" s="9" t="s">
        <v>31</v>
      </c>
      <c r="C40" s="9" t="s">
        <v>32</v>
      </c>
      <c r="D40" s="9" t="s">
        <v>31</v>
      </c>
      <c r="E40" s="9" t="s">
        <v>32</v>
      </c>
      <c r="F40" s="29" t="s">
        <v>27</v>
      </c>
      <c r="G40" s="15"/>
      <c r="H40" s="9" t="s">
        <v>34</v>
      </c>
      <c r="I40" s="9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I20"/>
  <sheetViews>
    <sheetView showGridLines="0" tabSelected="1" workbookViewId="0">
      <selection activeCell="H20" sqref="H20"/>
    </sheetView>
  </sheetViews>
  <sheetFormatPr defaultRowHeight="15"/>
  <cols>
    <col min="2" max="2" width="3" customWidth="1"/>
    <col min="3" max="3" width="27.7109375" bestFit="1" customWidth="1"/>
  </cols>
  <sheetData>
    <row r="2" spans="2:9">
      <c r="B2" s="64"/>
      <c r="C2" t="s">
        <v>70</v>
      </c>
    </row>
    <row r="4" spans="2:9">
      <c r="B4" s="47"/>
      <c r="C4" s="47"/>
      <c r="D4" s="52">
        <v>2016</v>
      </c>
      <c r="E4" s="52">
        <v>2017</v>
      </c>
      <c r="F4" s="52">
        <v>2018</v>
      </c>
      <c r="G4" s="52">
        <v>2019</v>
      </c>
      <c r="I4" s="1" t="s">
        <v>64</v>
      </c>
    </row>
    <row r="5" spans="2:9">
      <c r="B5" s="47"/>
      <c r="C5" s="47"/>
      <c r="D5" s="52"/>
      <c r="E5" s="52"/>
      <c r="F5" s="52"/>
      <c r="G5" s="52"/>
    </row>
    <row r="6" spans="2:9" ht="15.75">
      <c r="B6" s="47"/>
      <c r="C6" s="60" t="s">
        <v>62</v>
      </c>
      <c r="D6" s="52"/>
      <c r="E6" s="52"/>
      <c r="F6" s="52"/>
      <c r="G6" s="52"/>
    </row>
    <row r="7" spans="2:9" ht="4.5" customHeight="1">
      <c r="B7" s="47"/>
      <c r="C7" s="47"/>
      <c r="D7" s="52"/>
      <c r="E7" s="52"/>
      <c r="F7" s="52"/>
      <c r="G7" s="52"/>
    </row>
    <row r="8" spans="2:9">
      <c r="B8" s="39">
        <f>B4+1</f>
        <v>1</v>
      </c>
      <c r="C8" s="1" t="s">
        <v>58</v>
      </c>
      <c r="D8">
        <v>2</v>
      </c>
      <c r="E8">
        <v>3.5</v>
      </c>
      <c r="F8">
        <v>4</v>
      </c>
      <c r="G8">
        <v>4</v>
      </c>
      <c r="I8" s="61" t="s">
        <v>65</v>
      </c>
    </row>
    <row r="9" spans="2:9">
      <c r="B9" s="39">
        <f t="shared" ref="B9:B11" si="0">B8+1</f>
        <v>2</v>
      </c>
      <c r="C9" s="1" t="s">
        <v>59</v>
      </c>
      <c r="D9">
        <v>1.1000000000000001</v>
      </c>
      <c r="E9">
        <v>2.5</v>
      </c>
      <c r="F9" s="63">
        <f>F10-0.2</f>
        <v>3</v>
      </c>
      <c r="G9" s="63">
        <f>F9</f>
        <v>3</v>
      </c>
      <c r="I9" s="61" t="s">
        <v>67</v>
      </c>
    </row>
    <row r="10" spans="2:9">
      <c r="B10" s="39">
        <f t="shared" si="0"/>
        <v>3</v>
      </c>
      <c r="C10" s="1" t="s">
        <v>60</v>
      </c>
      <c r="D10">
        <v>1.2</v>
      </c>
      <c r="E10">
        <v>2.7</v>
      </c>
      <c r="F10">
        <v>3.2</v>
      </c>
      <c r="G10">
        <v>3.5</v>
      </c>
      <c r="I10" s="61" t="s">
        <v>66</v>
      </c>
    </row>
    <row r="11" spans="2:9">
      <c r="B11" s="39">
        <f t="shared" si="0"/>
        <v>4</v>
      </c>
      <c r="C11" s="1" t="s">
        <v>78</v>
      </c>
      <c r="D11">
        <v>2.6</v>
      </c>
      <c r="E11">
        <v>2.4</v>
      </c>
      <c r="F11">
        <v>2.6</v>
      </c>
      <c r="G11" s="63">
        <v>2.8</v>
      </c>
      <c r="I11" s="61" t="s">
        <v>79</v>
      </c>
    </row>
    <row r="13" spans="2:9" ht="15.75">
      <c r="C13" s="60" t="s">
        <v>63</v>
      </c>
    </row>
    <row r="14" spans="2:9" ht="4.5" customHeight="1">
      <c r="B14" s="47"/>
      <c r="C14" s="47"/>
      <c r="D14" s="52"/>
      <c r="E14" s="52"/>
      <c r="F14" s="52"/>
      <c r="G14" s="52"/>
    </row>
    <row r="15" spans="2:9">
      <c r="B15" s="39">
        <f>B14+1</f>
        <v>1</v>
      </c>
      <c r="C15" s="1" t="s">
        <v>58</v>
      </c>
      <c r="D15" s="62">
        <v>14.179745914726416</v>
      </c>
      <c r="E15" s="62">
        <v>9.8615787415220026</v>
      </c>
      <c r="F15" s="62">
        <v>6.9805600731268846</v>
      </c>
      <c r="G15" s="62">
        <v>5.005008626821672</v>
      </c>
    </row>
    <row r="16" spans="2:9">
      <c r="B16" s="39">
        <f t="shared" ref="B16:B18" si="1">B15+1</f>
        <v>2</v>
      </c>
      <c r="C16" s="1" t="s">
        <v>59</v>
      </c>
      <c r="D16" s="62">
        <v>17</v>
      </c>
      <c r="E16" s="62">
        <v>10</v>
      </c>
      <c r="F16" s="63">
        <f>F17+0.5</f>
        <v>8.6999999999999993</v>
      </c>
      <c r="G16" s="63">
        <f>G17+0.5</f>
        <v>7.7</v>
      </c>
    </row>
    <row r="17" spans="2:7">
      <c r="B17" s="39">
        <f t="shared" si="1"/>
        <v>3</v>
      </c>
      <c r="C17" s="1" t="s">
        <v>60</v>
      </c>
      <c r="D17">
        <v>14.5</v>
      </c>
      <c r="E17">
        <v>9.5</v>
      </c>
      <c r="F17">
        <v>8.1999999999999993</v>
      </c>
      <c r="G17">
        <v>7.2</v>
      </c>
    </row>
    <row r="18" spans="2:7">
      <c r="B18" s="39">
        <f t="shared" si="1"/>
        <v>4</v>
      </c>
      <c r="C18" s="1" t="s">
        <v>78</v>
      </c>
      <c r="D18">
        <v>18.899999999999999</v>
      </c>
      <c r="E18">
        <v>11.8</v>
      </c>
      <c r="F18">
        <v>7.6</v>
      </c>
      <c r="G18" s="63">
        <f>F18-1</f>
        <v>6.6</v>
      </c>
    </row>
    <row r="20" spans="2:7">
      <c r="C20" s="1"/>
    </row>
  </sheetData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topLeftCell="A79" workbookViewId="0">
      <selection activeCell="L105" sqref="L105"/>
    </sheetView>
  </sheetViews>
  <sheetFormatPr defaultRowHeight="15"/>
  <cols>
    <col min="1" max="1" width="66.5703125" style="39" customWidth="1"/>
    <col min="2" max="8" width="11" style="28" customWidth="1"/>
    <col min="9" max="16384" width="9.140625" style="28"/>
  </cols>
  <sheetData>
    <row r="1" spans="1:8" ht="15.75">
      <c r="A1" s="72" t="s">
        <v>86</v>
      </c>
    </row>
    <row r="2" spans="1:8">
      <c r="A2" s="73"/>
    </row>
    <row r="3" spans="1:8">
      <c r="A3" s="74"/>
      <c r="B3" s="69">
        <v>2009</v>
      </c>
      <c r="C3" s="69">
        <v>2010</v>
      </c>
      <c r="D3" s="69">
        <v>2011</v>
      </c>
      <c r="E3" s="69">
        <v>2012</v>
      </c>
      <c r="F3" s="69">
        <v>2013</v>
      </c>
      <c r="G3" s="69">
        <v>2014</v>
      </c>
      <c r="H3" s="69">
        <f>G3+1</f>
        <v>2015</v>
      </c>
    </row>
    <row r="4" spans="1:8">
      <c r="A4" s="74"/>
      <c r="B4" s="77"/>
      <c r="C4" s="100" t="s">
        <v>87</v>
      </c>
      <c r="D4" s="101"/>
      <c r="E4" s="101"/>
      <c r="F4" s="101"/>
      <c r="G4" s="102"/>
    </row>
    <row r="5" spans="1:8">
      <c r="A5" s="74" t="s">
        <v>16</v>
      </c>
      <c r="B5" s="70"/>
      <c r="C5" s="70">
        <v>1079346</v>
      </c>
      <c r="D5" s="70">
        <v>1299991</v>
      </c>
      <c r="E5" s="70">
        <v>1404669</v>
      </c>
      <c r="F5" s="70">
        <v>1465198</v>
      </c>
      <c r="G5" s="70">
        <v>1586915</v>
      </c>
      <c r="H5" s="70">
        <v>1979458</v>
      </c>
    </row>
    <row r="6" spans="1:8">
      <c r="A6" s="75" t="s">
        <v>88</v>
      </c>
      <c r="B6" s="71"/>
      <c r="C6" s="71">
        <v>897583</v>
      </c>
      <c r="D6" s="71">
        <v>1094231</v>
      </c>
      <c r="E6" s="71">
        <v>1221163</v>
      </c>
      <c r="F6" s="71">
        <v>1329632</v>
      </c>
      <c r="G6" s="71">
        <v>1429959</v>
      </c>
      <c r="H6" s="71">
        <v>1715636</v>
      </c>
    </row>
    <row r="7" spans="1:8">
      <c r="A7" s="75" t="s">
        <v>11</v>
      </c>
      <c r="B7" s="78"/>
      <c r="C7" s="97"/>
      <c r="D7" s="98"/>
      <c r="E7" s="98"/>
      <c r="F7" s="98"/>
      <c r="G7" s="99"/>
    </row>
    <row r="8" spans="1:8">
      <c r="A8" s="75" t="s">
        <v>89</v>
      </c>
      <c r="B8" s="71"/>
      <c r="C8" s="71">
        <v>680164</v>
      </c>
      <c r="D8" s="71">
        <v>858905</v>
      </c>
      <c r="E8" s="71">
        <v>950212</v>
      </c>
      <c r="F8" s="71">
        <v>1047096</v>
      </c>
      <c r="G8" s="71">
        <v>1120876</v>
      </c>
      <c r="H8" s="71">
        <v>1325535</v>
      </c>
    </row>
    <row r="9" spans="1:8">
      <c r="A9" s="75" t="s">
        <v>90</v>
      </c>
      <c r="B9" s="71"/>
      <c r="C9" s="71">
        <v>8155</v>
      </c>
      <c r="D9" s="71">
        <v>9619</v>
      </c>
      <c r="E9" s="71">
        <v>8984</v>
      </c>
      <c r="F9" s="71">
        <v>10265</v>
      </c>
      <c r="G9" s="71">
        <v>12873</v>
      </c>
      <c r="H9" s="71">
        <v>13300</v>
      </c>
    </row>
    <row r="10" spans="1:8">
      <c r="A10" s="75" t="s">
        <v>91</v>
      </c>
      <c r="B10" s="71"/>
      <c r="C10" s="71">
        <v>209264</v>
      </c>
      <c r="D10" s="71">
        <v>225707</v>
      </c>
      <c r="E10" s="71">
        <v>261967</v>
      </c>
      <c r="F10" s="71">
        <v>272271</v>
      </c>
      <c r="G10" s="71">
        <v>296210</v>
      </c>
      <c r="H10" s="71">
        <v>376801</v>
      </c>
    </row>
    <row r="11" spans="1:8">
      <c r="A11" s="75" t="s">
        <v>11</v>
      </c>
      <c r="B11" s="78"/>
      <c r="C11" s="97"/>
      <c r="D11" s="98"/>
      <c r="E11" s="98"/>
      <c r="F11" s="98"/>
      <c r="G11" s="99"/>
    </row>
    <row r="12" spans="1:8">
      <c r="A12" s="75" t="s">
        <v>92</v>
      </c>
      <c r="B12" s="71"/>
      <c r="C12" s="71">
        <v>137014</v>
      </c>
      <c r="D12" s="71">
        <v>147603</v>
      </c>
      <c r="E12" s="71">
        <v>174615</v>
      </c>
      <c r="F12" s="71">
        <v>184189</v>
      </c>
      <c r="G12" s="71">
        <v>183008</v>
      </c>
      <c r="H12" s="71">
        <v>227166</v>
      </c>
    </row>
    <row r="13" spans="1:8">
      <c r="A13" s="75" t="s">
        <v>93</v>
      </c>
      <c r="B13" s="71"/>
      <c r="C13" s="71">
        <v>72250</v>
      </c>
      <c r="D13" s="71">
        <v>78104</v>
      </c>
      <c r="E13" s="71">
        <v>87352</v>
      </c>
      <c r="F13" s="71">
        <v>88082</v>
      </c>
      <c r="G13" s="71">
        <v>113202</v>
      </c>
      <c r="H13" s="71">
        <v>149635</v>
      </c>
    </row>
    <row r="14" spans="1:8">
      <c r="A14" s="75" t="s">
        <v>94</v>
      </c>
      <c r="B14" s="71"/>
      <c r="C14" s="71">
        <v>225296</v>
      </c>
      <c r="D14" s="71">
        <v>291678</v>
      </c>
      <c r="E14" s="71">
        <v>305031</v>
      </c>
      <c r="F14" s="71">
        <v>270895</v>
      </c>
      <c r="G14" s="71">
        <v>212591</v>
      </c>
      <c r="H14" s="71">
        <v>303297</v>
      </c>
    </row>
    <row r="15" spans="1:8">
      <c r="A15" s="75" t="s">
        <v>11</v>
      </c>
      <c r="B15" s="78"/>
      <c r="C15" s="97"/>
      <c r="D15" s="98"/>
      <c r="E15" s="98"/>
      <c r="F15" s="98"/>
      <c r="G15" s="99"/>
    </row>
    <row r="16" spans="1:8">
      <c r="A16" s="75" t="s">
        <v>95</v>
      </c>
      <c r="B16" s="71">
        <f>SUM(K19:K22)</f>
        <v>167644</v>
      </c>
      <c r="C16" s="71">
        <v>183867</v>
      </c>
      <c r="D16" s="71">
        <v>229403</v>
      </c>
      <c r="E16" s="71">
        <v>266795</v>
      </c>
      <c r="F16" s="71">
        <v>247054</v>
      </c>
      <c r="G16" s="71">
        <v>224327</v>
      </c>
      <c r="H16" s="71">
        <v>262917</v>
      </c>
    </row>
    <row r="17" spans="1:11">
      <c r="A17" s="75" t="s">
        <v>96</v>
      </c>
      <c r="B17" s="71"/>
      <c r="C17" s="71">
        <v>41068</v>
      </c>
      <c r="D17" s="71">
        <v>61774</v>
      </c>
      <c r="E17" s="71">
        <v>37508</v>
      </c>
      <c r="F17" s="71">
        <v>23641</v>
      </c>
      <c r="G17" s="71">
        <v>-12077</v>
      </c>
      <c r="H17" s="71">
        <v>40268</v>
      </c>
    </row>
    <row r="18" spans="1:11">
      <c r="A18" s="75" t="s">
        <v>97</v>
      </c>
      <c r="B18" s="71"/>
      <c r="C18" s="71">
        <v>361</v>
      </c>
      <c r="D18" s="71">
        <v>501</v>
      </c>
      <c r="E18" s="71">
        <v>728</v>
      </c>
      <c r="F18" s="71">
        <v>200</v>
      </c>
      <c r="G18" s="71">
        <v>341</v>
      </c>
      <c r="H18" s="71">
        <v>112</v>
      </c>
      <c r="J18" s="71"/>
    </row>
    <row r="19" spans="1:11">
      <c r="A19" s="75" t="s">
        <v>98</v>
      </c>
      <c r="B19" s="71">
        <v>423564</v>
      </c>
      <c r="C19" s="71">
        <v>507869</v>
      </c>
      <c r="D19" s="71">
        <v>647608</v>
      </c>
      <c r="E19" s="71">
        <v>670319</v>
      </c>
      <c r="F19" s="71">
        <v>629401</v>
      </c>
      <c r="G19" s="71">
        <v>771129</v>
      </c>
      <c r="H19" s="71">
        <v>1044541</v>
      </c>
      <c r="J19" s="71">
        <v>86994</v>
      </c>
      <c r="K19" s="28">
        <v>31992</v>
      </c>
    </row>
    <row r="20" spans="1:11">
      <c r="A20" s="75" t="s">
        <v>99</v>
      </c>
      <c r="B20" s="71"/>
      <c r="C20" s="71">
        <v>551402</v>
      </c>
      <c r="D20" s="71">
        <v>733526</v>
      </c>
      <c r="E20" s="71">
        <v>791844</v>
      </c>
      <c r="F20" s="71">
        <v>764730</v>
      </c>
      <c r="G20" s="71">
        <v>826764</v>
      </c>
      <c r="H20" s="71">
        <v>1084016</v>
      </c>
      <c r="J20" s="71">
        <v>95390</v>
      </c>
      <c r="K20" s="28">
        <v>38142</v>
      </c>
    </row>
    <row r="21" spans="1:11">
      <c r="A21" s="74"/>
      <c r="B21" s="77"/>
      <c r="C21" s="100" t="s">
        <v>100</v>
      </c>
      <c r="D21" s="101"/>
      <c r="E21" s="101"/>
      <c r="F21" s="101"/>
      <c r="G21" s="102"/>
      <c r="J21" s="71">
        <v>114962</v>
      </c>
      <c r="K21" s="28">
        <v>44171</v>
      </c>
    </row>
    <row r="22" spans="1:11">
      <c r="A22" s="74" t="s">
        <v>16</v>
      </c>
      <c r="B22" s="70"/>
      <c r="C22" s="70">
        <v>100</v>
      </c>
      <c r="D22" s="70">
        <v>100</v>
      </c>
      <c r="E22" s="70">
        <v>100</v>
      </c>
      <c r="F22" s="70">
        <v>100</v>
      </c>
      <c r="G22" s="70">
        <v>100</v>
      </c>
      <c r="H22" s="70"/>
      <c r="J22" s="71">
        <v>126218</v>
      </c>
      <c r="K22" s="28">
        <v>53339</v>
      </c>
    </row>
    <row r="23" spans="1:11">
      <c r="A23" s="75" t="s">
        <v>88</v>
      </c>
      <c r="B23" s="71"/>
      <c r="C23" s="71">
        <v>83.2</v>
      </c>
      <c r="D23" s="71">
        <v>84.2</v>
      </c>
      <c r="E23" s="71">
        <v>86.9</v>
      </c>
      <c r="F23" s="71">
        <v>90.7</v>
      </c>
      <c r="G23" s="71">
        <v>90.1</v>
      </c>
      <c r="H23" s="71"/>
    </row>
    <row r="24" spans="1:11">
      <c r="A24" s="75" t="s">
        <v>11</v>
      </c>
      <c r="B24" s="78"/>
      <c r="C24" s="97"/>
      <c r="D24" s="98"/>
      <c r="E24" s="98"/>
      <c r="F24" s="98"/>
      <c r="G24" s="99"/>
    </row>
    <row r="25" spans="1:11">
      <c r="A25" s="75" t="s">
        <v>89</v>
      </c>
      <c r="B25" s="71"/>
      <c r="C25" s="71">
        <v>63</v>
      </c>
      <c r="D25" s="71">
        <v>66.099999999999994</v>
      </c>
      <c r="E25" s="71">
        <v>67.7</v>
      </c>
      <c r="F25" s="71">
        <v>71.400000000000006</v>
      </c>
      <c r="G25" s="71">
        <v>70.599999999999994</v>
      </c>
      <c r="H25" s="71"/>
    </row>
    <row r="26" spans="1:11">
      <c r="A26" s="75" t="s">
        <v>90</v>
      </c>
      <c r="B26" s="71"/>
      <c r="C26" s="71">
        <v>0.8</v>
      </c>
      <c r="D26" s="71">
        <v>0.7</v>
      </c>
      <c r="E26" s="71">
        <v>0.6</v>
      </c>
      <c r="F26" s="71">
        <v>0.7</v>
      </c>
      <c r="G26" s="71">
        <v>0.8</v>
      </c>
      <c r="H26" s="71"/>
    </row>
    <row r="27" spans="1:11">
      <c r="A27" s="75" t="s">
        <v>91</v>
      </c>
      <c r="B27" s="71"/>
      <c r="C27" s="71">
        <v>19.399999999999999</v>
      </c>
      <c r="D27" s="71">
        <v>17.399999999999999</v>
      </c>
      <c r="E27" s="71">
        <v>18.600000000000001</v>
      </c>
      <c r="F27" s="71">
        <v>18.600000000000001</v>
      </c>
      <c r="G27" s="71">
        <v>18.7</v>
      </c>
      <c r="H27" s="71"/>
    </row>
    <row r="28" spans="1:11">
      <c r="A28" s="75" t="s">
        <v>11</v>
      </c>
      <c r="B28" s="78"/>
      <c r="C28" s="97"/>
      <c r="D28" s="98"/>
      <c r="E28" s="98"/>
      <c r="F28" s="98"/>
      <c r="G28" s="99"/>
    </row>
    <row r="29" spans="1:11">
      <c r="A29" s="75" t="s">
        <v>92</v>
      </c>
      <c r="B29" s="71"/>
      <c r="C29" s="71">
        <v>12.7</v>
      </c>
      <c r="D29" s="71">
        <v>11.4</v>
      </c>
      <c r="E29" s="71">
        <v>12.4</v>
      </c>
      <c r="F29" s="71">
        <v>12.6</v>
      </c>
      <c r="G29" s="71">
        <v>11.5</v>
      </c>
      <c r="H29" s="71"/>
    </row>
    <row r="30" spans="1:11">
      <c r="A30" s="75" t="s">
        <v>93</v>
      </c>
      <c r="B30" s="71"/>
      <c r="C30" s="71">
        <v>6.7</v>
      </c>
      <c r="D30" s="71">
        <v>6</v>
      </c>
      <c r="E30" s="71">
        <v>6.2</v>
      </c>
      <c r="F30" s="71">
        <v>6</v>
      </c>
      <c r="G30" s="71">
        <v>7.2</v>
      </c>
      <c r="H30" s="71"/>
    </row>
    <row r="31" spans="1:11">
      <c r="A31" s="75" t="s">
        <v>94</v>
      </c>
      <c r="B31" s="71"/>
      <c r="C31" s="71">
        <v>20.8</v>
      </c>
      <c r="D31" s="71">
        <v>22.4</v>
      </c>
      <c r="E31" s="71">
        <v>21.8</v>
      </c>
      <c r="F31" s="71">
        <v>18.5</v>
      </c>
      <c r="G31" s="71">
        <v>13.4</v>
      </c>
      <c r="H31" s="71"/>
    </row>
    <row r="32" spans="1:11">
      <c r="A32" s="75" t="s">
        <v>11</v>
      </c>
      <c r="B32" s="78"/>
      <c r="C32" s="97"/>
      <c r="D32" s="98"/>
      <c r="E32" s="98"/>
      <c r="F32" s="98"/>
      <c r="G32" s="99"/>
    </row>
    <row r="33" spans="1:8">
      <c r="A33" s="75" t="s">
        <v>95</v>
      </c>
      <c r="B33" s="71"/>
      <c r="C33" s="71">
        <v>17</v>
      </c>
      <c r="D33" s="71">
        <v>17.600000000000001</v>
      </c>
      <c r="E33" s="71">
        <v>19</v>
      </c>
      <c r="F33" s="71">
        <v>16.899999999999999</v>
      </c>
      <c r="G33" s="71">
        <v>14.2</v>
      </c>
      <c r="H33" s="71"/>
    </row>
    <row r="34" spans="1:8">
      <c r="A34" s="75" t="s">
        <v>96</v>
      </c>
      <c r="B34" s="71"/>
      <c r="C34" s="71">
        <v>3.8</v>
      </c>
      <c r="D34" s="71">
        <v>4.8</v>
      </c>
      <c r="E34" s="71">
        <v>2.7</v>
      </c>
      <c r="F34" s="71">
        <v>1.6</v>
      </c>
      <c r="G34" s="71">
        <v>-0.8</v>
      </c>
      <c r="H34" s="71"/>
    </row>
    <row r="35" spans="1:8">
      <c r="A35" s="75" t="s">
        <v>97</v>
      </c>
      <c r="B35" s="71"/>
      <c r="C35" s="71">
        <v>0</v>
      </c>
      <c r="D35" s="71">
        <v>0</v>
      </c>
      <c r="E35" s="71">
        <v>0.1</v>
      </c>
      <c r="F35" s="71">
        <v>0</v>
      </c>
      <c r="G35" s="71">
        <v>0</v>
      </c>
      <c r="H35" s="71"/>
    </row>
    <row r="36" spans="1:8">
      <c r="A36" s="75" t="s">
        <v>98</v>
      </c>
      <c r="B36" s="71"/>
      <c r="C36" s="71">
        <v>47.1</v>
      </c>
      <c r="D36" s="71">
        <v>49.8</v>
      </c>
      <c r="E36" s="71">
        <v>47.7</v>
      </c>
      <c r="F36" s="71">
        <v>43</v>
      </c>
      <c r="G36" s="71">
        <v>48.6</v>
      </c>
      <c r="H36" s="71"/>
    </row>
    <row r="37" spans="1:8">
      <c r="A37" s="75" t="s">
        <v>99</v>
      </c>
      <c r="B37" s="71"/>
      <c r="C37" s="71">
        <v>51.1</v>
      </c>
      <c r="D37" s="71">
        <v>56.4</v>
      </c>
      <c r="E37" s="71">
        <v>56.4</v>
      </c>
      <c r="F37" s="71">
        <v>52.2</v>
      </c>
      <c r="G37" s="71">
        <v>52.1</v>
      </c>
      <c r="H37" s="71"/>
    </row>
    <row r="38" spans="1:8">
      <c r="A38" s="74"/>
      <c r="B38" s="77"/>
      <c r="C38" s="100" t="s">
        <v>101</v>
      </c>
      <c r="D38" s="101"/>
      <c r="E38" s="101"/>
      <c r="F38" s="101"/>
      <c r="G38" s="102"/>
    </row>
    <row r="39" spans="1:8">
      <c r="A39" s="74" t="s">
        <v>16</v>
      </c>
      <c r="B39" s="70"/>
      <c r="C39" s="70">
        <v>949619</v>
      </c>
      <c r="D39" s="70">
        <v>1138338</v>
      </c>
      <c r="E39" s="70">
        <v>1303094</v>
      </c>
      <c r="F39" s="70">
        <v>1404293</v>
      </c>
      <c r="G39" s="70">
        <v>1369190</v>
      </c>
      <c r="H39" s="70"/>
    </row>
    <row r="40" spans="1:8">
      <c r="A40" s="75" t="s">
        <v>88</v>
      </c>
      <c r="B40" s="71"/>
      <c r="C40" s="71">
        <v>807212</v>
      </c>
      <c r="D40" s="71">
        <v>998807</v>
      </c>
      <c r="E40" s="71">
        <v>1174824</v>
      </c>
      <c r="F40" s="71">
        <v>1284893</v>
      </c>
      <c r="G40" s="71">
        <v>1247712</v>
      </c>
      <c r="H40" s="71"/>
    </row>
    <row r="41" spans="1:8">
      <c r="A41" s="75" t="s">
        <v>11</v>
      </c>
      <c r="B41" s="78"/>
      <c r="C41" s="97"/>
      <c r="D41" s="98"/>
      <c r="E41" s="98"/>
      <c r="F41" s="98"/>
      <c r="G41" s="99"/>
    </row>
    <row r="42" spans="1:8">
      <c r="A42" s="75" t="s">
        <v>89</v>
      </c>
      <c r="B42" s="71"/>
      <c r="C42" s="71">
        <v>617885</v>
      </c>
      <c r="D42" s="71">
        <v>787155</v>
      </c>
      <c r="E42" s="71">
        <v>931038</v>
      </c>
      <c r="F42" s="71">
        <v>1015891</v>
      </c>
      <c r="G42" s="71">
        <v>960176</v>
      </c>
      <c r="H42" s="71"/>
    </row>
    <row r="43" spans="1:8">
      <c r="A43" s="75" t="s">
        <v>90</v>
      </c>
      <c r="B43" s="71"/>
      <c r="C43" s="71">
        <v>7405</v>
      </c>
      <c r="D43" s="71">
        <v>8361</v>
      </c>
      <c r="E43" s="71">
        <v>7887</v>
      </c>
      <c r="F43" s="71">
        <v>9421</v>
      </c>
      <c r="G43" s="71">
        <v>12145</v>
      </c>
      <c r="H43" s="71"/>
    </row>
    <row r="44" spans="1:8">
      <c r="A44" s="75" t="s">
        <v>91</v>
      </c>
      <c r="B44" s="71"/>
      <c r="C44" s="71">
        <v>181922</v>
      </c>
      <c r="D44" s="71">
        <v>203291</v>
      </c>
      <c r="E44" s="71">
        <v>235899</v>
      </c>
      <c r="F44" s="71">
        <v>259581</v>
      </c>
      <c r="G44" s="71">
        <v>275391</v>
      </c>
      <c r="H44" s="71"/>
    </row>
    <row r="45" spans="1:8">
      <c r="A45" s="75" t="s">
        <v>11</v>
      </c>
      <c r="B45" s="78"/>
      <c r="C45" s="97"/>
      <c r="D45" s="98"/>
      <c r="E45" s="98"/>
      <c r="F45" s="98"/>
      <c r="G45" s="99"/>
    </row>
    <row r="46" spans="1:8">
      <c r="A46" s="75" t="s">
        <v>92</v>
      </c>
      <c r="B46" s="71"/>
      <c r="C46" s="71">
        <v>116459</v>
      </c>
      <c r="D46" s="71">
        <v>132777</v>
      </c>
      <c r="E46" s="71">
        <v>156532</v>
      </c>
      <c r="F46" s="71">
        <v>178139</v>
      </c>
      <c r="G46" s="71">
        <v>172350</v>
      </c>
      <c r="H46" s="71"/>
    </row>
    <row r="47" spans="1:8">
      <c r="A47" s="75" t="s">
        <v>93</v>
      </c>
      <c r="B47" s="71"/>
      <c r="C47" s="71">
        <v>65463</v>
      </c>
      <c r="D47" s="71">
        <v>70514</v>
      </c>
      <c r="E47" s="71">
        <v>79367</v>
      </c>
      <c r="F47" s="71">
        <v>81442</v>
      </c>
      <c r="G47" s="71">
        <v>103041</v>
      </c>
      <c r="H47" s="71"/>
    </row>
    <row r="48" spans="1:8">
      <c r="A48" s="75" t="s">
        <v>94</v>
      </c>
      <c r="B48" s="71"/>
      <c r="C48" s="71">
        <v>200124</v>
      </c>
      <c r="D48" s="71">
        <v>254296</v>
      </c>
      <c r="E48" s="71">
        <v>278611</v>
      </c>
      <c r="F48" s="71">
        <v>267357</v>
      </c>
      <c r="G48" s="71">
        <v>177397</v>
      </c>
      <c r="H48" s="71"/>
    </row>
    <row r="49" spans="1:8">
      <c r="A49" s="75" t="s">
        <v>11</v>
      </c>
      <c r="B49" s="78"/>
      <c r="C49" s="97"/>
      <c r="D49" s="98"/>
      <c r="E49" s="98"/>
      <c r="F49" s="98"/>
      <c r="G49" s="99"/>
    </row>
    <row r="50" spans="1:8">
      <c r="A50" s="75" t="s">
        <v>95</v>
      </c>
      <c r="B50" s="71"/>
      <c r="C50" s="71">
        <v>163283</v>
      </c>
      <c r="D50" s="71">
        <v>199506</v>
      </c>
      <c r="E50" s="71">
        <v>240825</v>
      </c>
      <c r="F50" s="71">
        <v>244477</v>
      </c>
      <c r="G50" s="71">
        <v>187813</v>
      </c>
      <c r="H50" s="71"/>
    </row>
    <row r="51" spans="1:8">
      <c r="A51" s="75" t="s">
        <v>96</v>
      </c>
      <c r="B51" s="71"/>
      <c r="C51" s="71">
        <v>36515</v>
      </c>
      <c r="D51" s="71">
        <v>54360</v>
      </c>
      <c r="E51" s="71">
        <v>37139</v>
      </c>
      <c r="F51" s="71">
        <v>22682</v>
      </c>
      <c r="G51" s="71">
        <v>-10732</v>
      </c>
      <c r="H51" s="71"/>
    </row>
    <row r="52" spans="1:8">
      <c r="A52" s="75" t="s">
        <v>97</v>
      </c>
      <c r="B52" s="71"/>
      <c r="C52" s="71">
        <v>326</v>
      </c>
      <c r="D52" s="71">
        <v>430</v>
      </c>
      <c r="E52" s="71">
        <v>647</v>
      </c>
      <c r="F52" s="71">
        <v>198</v>
      </c>
      <c r="G52" s="71">
        <v>316</v>
      </c>
      <c r="H52" s="71"/>
    </row>
    <row r="53" spans="1:8">
      <c r="A53" s="75" t="s">
        <v>98</v>
      </c>
      <c r="B53" s="71"/>
      <c r="C53" s="71">
        <v>405646</v>
      </c>
      <c r="D53" s="71">
        <v>521424</v>
      </c>
      <c r="E53" s="71">
        <v>611047</v>
      </c>
      <c r="F53" s="71">
        <v>616283</v>
      </c>
      <c r="G53" s="71">
        <v>539763</v>
      </c>
      <c r="H53" s="71"/>
    </row>
    <row r="54" spans="1:8">
      <c r="A54" s="75" t="s">
        <v>99</v>
      </c>
      <c r="B54" s="71"/>
      <c r="C54" s="71">
        <v>463363</v>
      </c>
      <c r="D54" s="71">
        <v>636189</v>
      </c>
      <c r="E54" s="71">
        <v>761388</v>
      </c>
      <c r="F54" s="71">
        <v>764240</v>
      </c>
      <c r="G54" s="71">
        <v>595682</v>
      </c>
      <c r="H54" s="71"/>
    </row>
    <row r="55" spans="1:8" ht="25.5" customHeight="1">
      <c r="A55" s="74"/>
      <c r="B55" s="77"/>
      <c r="C55" s="100" t="s">
        <v>102</v>
      </c>
      <c r="D55" s="101"/>
      <c r="E55" s="101"/>
      <c r="F55" s="101"/>
      <c r="G55" s="102"/>
    </row>
    <row r="56" spans="1:8">
      <c r="A56" s="74" t="s">
        <v>16</v>
      </c>
      <c r="B56" s="70"/>
      <c r="C56" s="70">
        <v>104.1</v>
      </c>
      <c r="D56" s="70">
        <v>105.5</v>
      </c>
      <c r="E56" s="70">
        <v>100.2</v>
      </c>
      <c r="F56" s="70">
        <v>100</v>
      </c>
      <c r="G56" s="70">
        <v>93.4</v>
      </c>
      <c r="H56" s="70"/>
    </row>
    <row r="57" spans="1:8">
      <c r="A57" s="75" t="s">
        <v>88</v>
      </c>
      <c r="B57" s="71"/>
      <c r="C57" s="71">
        <v>106.3</v>
      </c>
      <c r="D57" s="71">
        <v>111.3</v>
      </c>
      <c r="E57" s="71">
        <v>107.4</v>
      </c>
      <c r="F57" s="71">
        <v>105.2</v>
      </c>
      <c r="G57" s="71">
        <v>93.8</v>
      </c>
      <c r="H57" s="71"/>
    </row>
    <row r="58" spans="1:8">
      <c r="A58" s="75" t="s">
        <v>11</v>
      </c>
      <c r="B58" s="78"/>
      <c r="C58" s="97"/>
      <c r="D58" s="98"/>
      <c r="E58" s="98"/>
      <c r="F58" s="98"/>
      <c r="G58" s="99"/>
    </row>
    <row r="59" spans="1:8">
      <c r="A59" s="75" t="s">
        <v>89</v>
      </c>
      <c r="B59" s="71"/>
      <c r="C59" s="71">
        <v>107</v>
      </c>
      <c r="D59" s="71">
        <v>115.7</v>
      </c>
      <c r="E59" s="71">
        <v>108.4</v>
      </c>
      <c r="F59" s="71">
        <v>106.9</v>
      </c>
      <c r="G59" s="71">
        <v>91.7</v>
      </c>
      <c r="H59" s="71"/>
    </row>
    <row r="60" spans="1:8">
      <c r="A60" s="75" t="s">
        <v>90</v>
      </c>
      <c r="B60" s="71"/>
      <c r="C60" s="71">
        <v>107.3</v>
      </c>
      <c r="D60" s="71">
        <v>102.5</v>
      </c>
      <c r="E60" s="71">
        <v>82</v>
      </c>
      <c r="F60" s="71">
        <v>104.9</v>
      </c>
      <c r="G60" s="71">
        <v>118.3</v>
      </c>
      <c r="H60" s="71"/>
    </row>
    <row r="61" spans="1:8">
      <c r="A61" s="75" t="s">
        <v>91</v>
      </c>
      <c r="B61" s="71"/>
      <c r="C61" s="71">
        <v>104.2</v>
      </c>
      <c r="D61" s="71">
        <v>97.1</v>
      </c>
      <c r="E61" s="71">
        <v>104.5</v>
      </c>
      <c r="F61" s="71">
        <v>99.1</v>
      </c>
      <c r="G61" s="71">
        <v>101.1</v>
      </c>
      <c r="H61" s="71"/>
    </row>
    <row r="62" spans="1:8">
      <c r="A62" s="75" t="s">
        <v>11</v>
      </c>
      <c r="B62" s="78"/>
      <c r="C62" s="97"/>
      <c r="D62" s="98"/>
      <c r="E62" s="98"/>
      <c r="F62" s="98"/>
      <c r="G62" s="99"/>
    </row>
    <row r="63" spans="1:8">
      <c r="A63" s="75" t="s">
        <v>92</v>
      </c>
      <c r="B63" s="71"/>
      <c r="C63" s="71">
        <v>101.7</v>
      </c>
      <c r="D63" s="71">
        <v>96.9</v>
      </c>
      <c r="E63" s="71">
        <v>106</v>
      </c>
      <c r="F63" s="71">
        <v>102</v>
      </c>
      <c r="G63" s="71">
        <v>93.6</v>
      </c>
      <c r="H63" s="71"/>
    </row>
    <row r="64" spans="1:8">
      <c r="A64" s="75" t="s">
        <v>93</v>
      </c>
      <c r="B64" s="71"/>
      <c r="C64" s="71">
        <v>109.1</v>
      </c>
      <c r="D64" s="71">
        <v>97.6</v>
      </c>
      <c r="E64" s="71">
        <v>101.6</v>
      </c>
      <c r="F64" s="71">
        <v>93.2</v>
      </c>
      <c r="G64" s="71">
        <v>117</v>
      </c>
      <c r="H64" s="71"/>
    </row>
    <row r="65" spans="1:8">
      <c r="A65" s="75" t="s">
        <v>94</v>
      </c>
      <c r="B65" s="71"/>
      <c r="C65" s="71">
        <v>118.8</v>
      </c>
      <c r="D65" s="71">
        <v>112.9</v>
      </c>
      <c r="E65" s="71">
        <v>95.5</v>
      </c>
      <c r="F65" s="71">
        <v>87.6</v>
      </c>
      <c r="G65" s="71">
        <v>65.5</v>
      </c>
      <c r="H65" s="71"/>
    </row>
    <row r="66" spans="1:8">
      <c r="A66" s="75" t="s">
        <v>11</v>
      </c>
      <c r="B66" s="78"/>
      <c r="C66" s="97"/>
      <c r="D66" s="98"/>
      <c r="E66" s="98"/>
      <c r="F66" s="98"/>
      <c r="G66" s="99"/>
    </row>
    <row r="67" spans="1:8">
      <c r="A67" s="75" t="s">
        <v>95</v>
      </c>
      <c r="B67" s="71"/>
      <c r="C67" s="71">
        <v>103.2</v>
      </c>
      <c r="D67" s="71">
        <v>108.5</v>
      </c>
      <c r="E67" s="71">
        <v>105</v>
      </c>
      <c r="F67" s="71">
        <v>91.6</v>
      </c>
      <c r="G67" s="71">
        <v>76</v>
      </c>
      <c r="H67" s="71"/>
    </row>
    <row r="68" spans="1:8">
      <c r="A68" s="75" t="s">
        <v>96</v>
      </c>
      <c r="B68" s="71"/>
      <c r="C68" s="71" t="s">
        <v>103</v>
      </c>
      <c r="D68" s="71" t="s">
        <v>103</v>
      </c>
      <c r="E68" s="71" t="s">
        <v>103</v>
      </c>
      <c r="F68" s="71" t="s">
        <v>103</v>
      </c>
      <c r="G68" s="71" t="s">
        <v>103</v>
      </c>
      <c r="H68" s="71"/>
    </row>
    <row r="69" spans="1:8">
      <c r="A69" s="75" t="s">
        <v>97</v>
      </c>
      <c r="B69" s="71"/>
      <c r="C69" s="71">
        <v>76.2</v>
      </c>
      <c r="D69" s="71">
        <v>119.1</v>
      </c>
      <c r="E69" s="71">
        <v>129.1</v>
      </c>
      <c r="F69" s="71">
        <v>27.2</v>
      </c>
      <c r="G69" s="71">
        <v>158</v>
      </c>
      <c r="H69" s="71"/>
    </row>
    <row r="70" spans="1:8">
      <c r="A70" s="75" t="s">
        <v>98</v>
      </c>
      <c r="B70" s="71"/>
      <c r="C70" s="71">
        <v>104.1</v>
      </c>
      <c r="D70" s="71">
        <v>102.7</v>
      </c>
      <c r="E70" s="71">
        <v>94.4</v>
      </c>
      <c r="F70" s="71">
        <v>91.9</v>
      </c>
      <c r="G70" s="71">
        <v>85.8</v>
      </c>
      <c r="H70" s="71"/>
    </row>
    <row r="71" spans="1:8">
      <c r="A71" s="75" t="s">
        <v>104</v>
      </c>
      <c r="B71" s="71"/>
      <c r="C71" s="71">
        <v>114.4</v>
      </c>
      <c r="D71" s="71">
        <v>115.4</v>
      </c>
      <c r="E71" s="71">
        <v>103.8</v>
      </c>
      <c r="F71" s="71">
        <v>96.5</v>
      </c>
      <c r="G71" s="71">
        <v>77.900000000000006</v>
      </c>
      <c r="H71" s="71"/>
    </row>
    <row r="72" spans="1:8" ht="25.5" customHeight="1">
      <c r="A72" s="74"/>
      <c r="B72" s="77"/>
      <c r="C72" s="100" t="s">
        <v>105</v>
      </c>
      <c r="D72" s="101"/>
      <c r="E72" s="101"/>
      <c r="F72" s="101"/>
      <c r="G72" s="102"/>
    </row>
    <row r="73" spans="1:8">
      <c r="A73" s="74" t="s">
        <v>16</v>
      </c>
      <c r="B73" s="70"/>
      <c r="C73" s="70">
        <v>113.7</v>
      </c>
      <c r="D73" s="70">
        <v>114.2</v>
      </c>
      <c r="E73" s="70">
        <v>107.8</v>
      </c>
      <c r="F73" s="70">
        <v>104.3</v>
      </c>
      <c r="G73" s="70">
        <v>115.9</v>
      </c>
      <c r="H73" s="70">
        <v>138.4</v>
      </c>
    </row>
    <row r="74" spans="1:8">
      <c r="A74" s="75" t="s">
        <v>88</v>
      </c>
      <c r="B74" s="71"/>
      <c r="C74" s="71">
        <v>111.2</v>
      </c>
      <c r="D74" s="71">
        <v>109.6</v>
      </c>
      <c r="E74" s="71">
        <v>103.9</v>
      </c>
      <c r="F74" s="71">
        <v>103.5</v>
      </c>
      <c r="G74" s="71">
        <v>114.6</v>
      </c>
      <c r="H74" s="71">
        <v>142.4</v>
      </c>
    </row>
    <row r="75" spans="1:8">
      <c r="A75" s="75" t="s">
        <v>11</v>
      </c>
      <c r="B75" s="78"/>
      <c r="C75" s="97"/>
      <c r="D75" s="98"/>
      <c r="E75" s="98"/>
      <c r="F75" s="98"/>
      <c r="G75" s="99"/>
    </row>
    <row r="76" spans="1:8">
      <c r="A76" s="75" t="s">
        <v>89</v>
      </c>
      <c r="B76" s="71"/>
      <c r="C76" s="71">
        <v>110.1</v>
      </c>
      <c r="D76" s="71">
        <v>109.1</v>
      </c>
      <c r="E76" s="71">
        <v>102.1</v>
      </c>
      <c r="F76" s="71">
        <v>103.1</v>
      </c>
      <c r="G76" s="71">
        <v>116.7</v>
      </c>
      <c r="H76" s="71">
        <v>148.1</v>
      </c>
    </row>
    <row r="77" spans="1:8">
      <c r="A77" s="75" t="s">
        <v>90</v>
      </c>
      <c r="B77" s="71"/>
      <c r="C77" s="71">
        <v>110.1</v>
      </c>
      <c r="D77" s="71">
        <v>115</v>
      </c>
      <c r="E77" s="71">
        <v>113.9</v>
      </c>
      <c r="F77" s="71">
        <v>109</v>
      </c>
      <c r="G77" s="71">
        <v>106</v>
      </c>
      <c r="H77" s="71">
        <v>125.4</v>
      </c>
    </row>
    <row r="78" spans="1:8">
      <c r="A78" s="75" t="s">
        <v>91</v>
      </c>
      <c r="B78" s="71"/>
      <c r="C78" s="71">
        <v>115</v>
      </c>
      <c r="D78" s="71">
        <v>111</v>
      </c>
      <c r="E78" s="71">
        <v>111.1</v>
      </c>
      <c r="F78" s="71">
        <v>104.9</v>
      </c>
      <c r="G78" s="71">
        <v>107.6</v>
      </c>
      <c r="H78" s="71">
        <v>126</v>
      </c>
    </row>
    <row r="79" spans="1:8">
      <c r="A79" s="75" t="s">
        <v>11</v>
      </c>
      <c r="B79" s="78"/>
      <c r="C79" s="97"/>
      <c r="D79" s="98"/>
      <c r="E79" s="98"/>
      <c r="F79" s="98"/>
      <c r="G79" s="99"/>
    </row>
    <row r="80" spans="1:8">
      <c r="A80" s="75" t="s">
        <v>92</v>
      </c>
      <c r="B80" s="71"/>
      <c r="C80" s="71">
        <v>117.6</v>
      </c>
      <c r="D80" s="71">
        <v>111.2</v>
      </c>
      <c r="E80" s="71">
        <v>111.6</v>
      </c>
      <c r="F80" s="71">
        <v>103.4</v>
      </c>
      <c r="G80" s="71">
        <v>106.2</v>
      </c>
      <c r="H80" s="71">
        <v>126.2</v>
      </c>
    </row>
    <row r="81" spans="1:11">
      <c r="A81" s="75" t="s">
        <v>93</v>
      </c>
      <c r="B81" s="71"/>
      <c r="C81" s="71">
        <v>110.4</v>
      </c>
      <c r="D81" s="71">
        <v>110.8</v>
      </c>
      <c r="E81" s="71">
        <v>110.1</v>
      </c>
      <c r="F81" s="71">
        <v>108.2</v>
      </c>
      <c r="G81" s="71">
        <v>109.9</v>
      </c>
      <c r="H81" s="71">
        <v>125.6</v>
      </c>
    </row>
    <row r="82" spans="1:11">
      <c r="A82" s="75" t="s">
        <v>94</v>
      </c>
      <c r="B82" s="71"/>
      <c r="C82" s="71">
        <v>112.6</v>
      </c>
      <c r="D82" s="71">
        <v>114.7</v>
      </c>
      <c r="E82" s="71">
        <v>109.5</v>
      </c>
      <c r="F82" s="71">
        <v>101.3</v>
      </c>
      <c r="G82" s="71">
        <v>119.8</v>
      </c>
      <c r="H82" s="71">
        <v>132</v>
      </c>
    </row>
    <row r="83" spans="1:11">
      <c r="A83" s="75" t="s">
        <v>11</v>
      </c>
      <c r="B83" s="78"/>
      <c r="C83" s="97"/>
      <c r="D83" s="98"/>
      <c r="E83" s="98"/>
      <c r="F83" s="98"/>
      <c r="G83" s="99"/>
    </row>
    <row r="84" spans="1:11">
      <c r="A84" s="75" t="s">
        <v>95</v>
      </c>
      <c r="B84" s="71"/>
      <c r="C84" s="71">
        <v>112.6</v>
      </c>
      <c r="D84" s="71">
        <v>115</v>
      </c>
      <c r="E84" s="71">
        <v>110.8</v>
      </c>
      <c r="F84" s="71">
        <v>101.1</v>
      </c>
      <c r="G84" s="71">
        <v>119.4</v>
      </c>
      <c r="H84" s="71">
        <v>129.19999999999999</v>
      </c>
    </row>
    <row r="85" spans="1:11">
      <c r="A85" s="75" t="s">
        <v>96</v>
      </c>
      <c r="B85" s="71"/>
      <c r="C85" s="71">
        <v>112.5</v>
      </c>
      <c r="D85" s="71">
        <v>113.6</v>
      </c>
      <c r="E85" s="71">
        <v>101</v>
      </c>
      <c r="F85" s="71">
        <v>104.2</v>
      </c>
      <c r="G85" s="71">
        <v>112.5</v>
      </c>
      <c r="H85" s="71">
        <v>153.5</v>
      </c>
    </row>
    <row r="86" spans="1:11">
      <c r="A86" s="75" t="s">
        <v>97</v>
      </c>
      <c r="B86" s="71"/>
      <c r="C86" s="71">
        <v>110.7</v>
      </c>
      <c r="D86" s="71">
        <v>116.5</v>
      </c>
      <c r="E86" s="71">
        <v>112.5</v>
      </c>
      <c r="F86" s="71">
        <v>101</v>
      </c>
      <c r="G86" s="71">
        <v>107.9</v>
      </c>
      <c r="H86" s="71">
        <v>157.69999999999999</v>
      </c>
    </row>
    <row r="87" spans="1:11">
      <c r="A87" s="75" t="s">
        <v>98</v>
      </c>
      <c r="B87" s="71"/>
      <c r="C87" s="71">
        <v>125.2</v>
      </c>
      <c r="D87" s="71">
        <v>124.2</v>
      </c>
      <c r="E87" s="71">
        <v>109.7</v>
      </c>
      <c r="F87" s="71">
        <v>102.1</v>
      </c>
      <c r="G87" s="71">
        <v>142.9</v>
      </c>
      <c r="H87" s="71">
        <v>163</v>
      </c>
    </row>
    <row r="88" spans="1:11">
      <c r="A88" s="75" t="s">
        <v>104</v>
      </c>
      <c r="B88" s="71"/>
      <c r="C88" s="71">
        <v>119</v>
      </c>
      <c r="D88" s="71">
        <v>115.3</v>
      </c>
      <c r="E88" s="71">
        <v>104</v>
      </c>
      <c r="F88" s="71">
        <v>100.1</v>
      </c>
      <c r="G88" s="71">
        <v>138.80000000000001</v>
      </c>
      <c r="H88" s="71">
        <v>168</v>
      </c>
    </row>
    <row r="89" spans="1:11" ht="15.75">
      <c r="A89" s="76" t="s">
        <v>106</v>
      </c>
    </row>
    <row r="90" spans="1:11" ht="15.75">
      <c r="A90" s="76" t="s">
        <v>107</v>
      </c>
    </row>
    <row r="92" spans="1:11">
      <c r="A92" s="39" t="s">
        <v>95</v>
      </c>
      <c r="B92" s="28">
        <v>100</v>
      </c>
      <c r="C92" s="79">
        <f>B92*(C84/100)</f>
        <v>112.6</v>
      </c>
      <c r="D92" s="79">
        <f t="shared" ref="D92:H92" si="0">C92*(D84/100)</f>
        <v>129.48999999999998</v>
      </c>
      <c r="E92" s="79">
        <f t="shared" si="0"/>
        <v>143.47491999999997</v>
      </c>
      <c r="F92" s="79">
        <f t="shared" si="0"/>
        <v>145.05314411999996</v>
      </c>
      <c r="G92" s="79">
        <f t="shared" si="0"/>
        <v>173.19345407927995</v>
      </c>
      <c r="H92" s="79">
        <f t="shared" si="0"/>
        <v>223.76594267042967</v>
      </c>
    </row>
    <row r="93" spans="1:11">
      <c r="A93" s="39" t="str">
        <f>A87</f>
        <v>Експорт товарів та послуг</v>
      </c>
      <c r="B93" s="28">
        <v>100</v>
      </c>
      <c r="C93" s="79">
        <f>B93*(C87/100)</f>
        <v>125.2</v>
      </c>
      <c r="D93" s="79">
        <f t="shared" ref="D93:H93" si="1">C93*(D87/100)</f>
        <v>155.4984</v>
      </c>
      <c r="E93" s="79">
        <f t="shared" si="1"/>
        <v>170.5817448</v>
      </c>
      <c r="F93" s="79">
        <f t="shared" si="1"/>
        <v>174.16396144079997</v>
      </c>
      <c r="G93" s="79">
        <f t="shared" si="1"/>
        <v>248.88030089890316</v>
      </c>
      <c r="H93" s="79">
        <f t="shared" si="1"/>
        <v>405.67489046521212</v>
      </c>
    </row>
    <row r="94" spans="1:11">
      <c r="C94" s="79"/>
      <c r="D94" s="79"/>
      <c r="E94" s="79"/>
      <c r="F94" s="79"/>
      <c r="G94" s="79"/>
      <c r="H94" s="79"/>
    </row>
    <row r="95" spans="1:11" s="82" customFormat="1">
      <c r="A95" s="81"/>
      <c r="B95" s="82">
        <f>B3</f>
        <v>2009</v>
      </c>
      <c r="C95" s="82">
        <f t="shared" ref="C95:H95" si="2">C3</f>
        <v>2010</v>
      </c>
      <c r="D95" s="82">
        <f t="shared" si="2"/>
        <v>2011</v>
      </c>
      <c r="E95" s="82">
        <f t="shared" si="2"/>
        <v>2012</v>
      </c>
      <c r="F95" s="82">
        <f t="shared" si="2"/>
        <v>2013</v>
      </c>
      <c r="G95" s="82">
        <f t="shared" si="2"/>
        <v>2014</v>
      </c>
      <c r="H95" s="82">
        <f t="shared" si="2"/>
        <v>2015</v>
      </c>
      <c r="J95" s="82" t="s">
        <v>108</v>
      </c>
    </row>
    <row r="96" spans="1:11">
      <c r="A96" s="39" t="str">
        <f>A92</f>
        <v>валове нагромадження основного капіталу</v>
      </c>
      <c r="B96" s="80">
        <f>B16/(B92/100)</f>
        <v>167644</v>
      </c>
      <c r="C96" s="80">
        <f t="shared" ref="C96:H96" si="3">C16/(C92/100)</f>
        <v>163292.18472468917</v>
      </c>
      <c r="D96" s="80">
        <f t="shared" si="3"/>
        <v>177158.85396555724</v>
      </c>
      <c r="E96" s="80">
        <f t="shared" si="3"/>
        <v>185952.36017556244</v>
      </c>
      <c r="F96" s="80">
        <f t="shared" si="3"/>
        <v>170319.6449127752</v>
      </c>
      <c r="G96" s="80">
        <f t="shared" si="3"/>
        <v>129523.9483458269</v>
      </c>
      <c r="H96" s="80">
        <f t="shared" si="3"/>
        <v>117496.43259485354</v>
      </c>
      <c r="J96" s="84">
        <f>H96/F96-1</f>
        <v>-0.31014163013887031</v>
      </c>
      <c r="K96" s="83"/>
    </row>
    <row r="97" spans="1:11">
      <c r="A97" s="39" t="str">
        <f>A93</f>
        <v>Експорт товарів та послуг</v>
      </c>
      <c r="B97" s="80">
        <f>B19/(B93/100)</f>
        <v>423564</v>
      </c>
      <c r="C97" s="80">
        <f t="shared" ref="C97:H97" si="4">C19/(C93/100)</f>
        <v>405646.16613418527</v>
      </c>
      <c r="D97" s="80">
        <f t="shared" si="4"/>
        <v>416472.45244967146</v>
      </c>
      <c r="E97" s="80">
        <f t="shared" si="4"/>
        <v>392960.57194509363</v>
      </c>
      <c r="F97" s="80">
        <f t="shared" si="4"/>
        <v>361384.17775593576</v>
      </c>
      <c r="G97" s="80">
        <f t="shared" si="4"/>
        <v>309839.30717491289</v>
      </c>
      <c r="H97" s="80">
        <f t="shared" si="4"/>
        <v>257482.29051153775</v>
      </c>
      <c r="J97" s="84">
        <f>H97/F97-1</f>
        <v>-0.2875108918425564</v>
      </c>
      <c r="K97" s="83"/>
    </row>
  </sheetData>
  <mergeCells count="20">
    <mergeCell ref="C49:G49"/>
    <mergeCell ref="C4:G4"/>
    <mergeCell ref="C7:G7"/>
    <mergeCell ref="C11:G11"/>
    <mergeCell ref="C15:G15"/>
    <mergeCell ref="C21:G21"/>
    <mergeCell ref="C24:G24"/>
    <mergeCell ref="C28:G28"/>
    <mergeCell ref="C32:G32"/>
    <mergeCell ref="C38:G38"/>
    <mergeCell ref="C41:G41"/>
    <mergeCell ref="C45:G45"/>
    <mergeCell ref="C79:G79"/>
    <mergeCell ref="C83:G83"/>
    <mergeCell ref="C55:G55"/>
    <mergeCell ref="C58:G58"/>
    <mergeCell ref="C62:G62"/>
    <mergeCell ref="C66:G66"/>
    <mergeCell ref="C72:G72"/>
    <mergeCell ref="C75:G7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I10"/>
  <sheetViews>
    <sheetView workbookViewId="0">
      <pane xSplit="2" ySplit="2" topLeftCell="BS3" activePane="bottomRight" state="frozen"/>
      <selection pane="topRight" activeCell="C1" sqref="C1"/>
      <selection pane="bottomLeft" activeCell="A2" sqref="A2"/>
      <selection pane="bottomRight" activeCell="CE12" sqref="CE12"/>
    </sheetView>
  </sheetViews>
  <sheetFormatPr defaultRowHeight="15"/>
  <cols>
    <col min="1" max="1" width="1.5703125" customWidth="1"/>
    <col min="2" max="2" width="31.42578125" bestFit="1" customWidth="1"/>
  </cols>
  <sheetData>
    <row r="1" spans="2:87">
      <c r="C1" s="105" t="str">
        <f>MONTH(C2)/3 &amp;"Q"&amp;RIGHT(YEAR(C2),2)</f>
        <v>1Q96</v>
      </c>
      <c r="D1" s="105" t="str">
        <f t="shared" ref="D1:BO1" si="0">MONTH(D2)/3 &amp;"Q"&amp;RIGHT(YEAR(D2),2)</f>
        <v>2Q96</v>
      </c>
      <c r="E1" s="105" t="str">
        <f t="shared" si="0"/>
        <v>3Q96</v>
      </c>
      <c r="F1" s="105" t="str">
        <f t="shared" si="0"/>
        <v>4Q96</v>
      </c>
      <c r="G1" s="105" t="str">
        <f t="shared" si="0"/>
        <v>1Q97</v>
      </c>
      <c r="H1" s="105" t="str">
        <f t="shared" si="0"/>
        <v>2Q97</v>
      </c>
      <c r="I1" s="105" t="str">
        <f t="shared" si="0"/>
        <v>3Q97</v>
      </c>
      <c r="J1" s="105" t="str">
        <f t="shared" si="0"/>
        <v>4Q97</v>
      </c>
      <c r="K1" s="105" t="str">
        <f t="shared" si="0"/>
        <v>1Q98</v>
      </c>
      <c r="L1" s="105" t="str">
        <f t="shared" si="0"/>
        <v>2Q98</v>
      </c>
      <c r="M1" s="105" t="str">
        <f t="shared" si="0"/>
        <v>3Q98</v>
      </c>
      <c r="N1" s="105" t="str">
        <f t="shared" si="0"/>
        <v>4Q98</v>
      </c>
      <c r="O1" s="105" t="str">
        <f t="shared" si="0"/>
        <v>1Q99</v>
      </c>
      <c r="P1" s="105" t="str">
        <f t="shared" si="0"/>
        <v>2Q99</v>
      </c>
      <c r="Q1" s="105" t="str">
        <f t="shared" si="0"/>
        <v>3Q99</v>
      </c>
      <c r="R1" s="105" t="str">
        <f t="shared" si="0"/>
        <v>4Q99</v>
      </c>
      <c r="S1" s="105" t="str">
        <f t="shared" si="0"/>
        <v>1Q00</v>
      </c>
      <c r="T1" s="105" t="str">
        <f t="shared" si="0"/>
        <v>2Q00</v>
      </c>
      <c r="U1" s="105" t="str">
        <f t="shared" si="0"/>
        <v>3Q00</v>
      </c>
      <c r="V1" s="105" t="str">
        <f t="shared" si="0"/>
        <v>4Q00</v>
      </c>
      <c r="W1" s="105" t="str">
        <f t="shared" si="0"/>
        <v>1Q01</v>
      </c>
      <c r="X1" s="105" t="str">
        <f t="shared" si="0"/>
        <v>2Q01</v>
      </c>
      <c r="Y1" s="105" t="str">
        <f t="shared" si="0"/>
        <v>3Q01</v>
      </c>
      <c r="Z1" s="105" t="str">
        <f t="shared" si="0"/>
        <v>4Q01</v>
      </c>
      <c r="AA1" s="105" t="str">
        <f t="shared" si="0"/>
        <v>1Q02</v>
      </c>
      <c r="AB1" s="105" t="str">
        <f t="shared" si="0"/>
        <v>2Q02</v>
      </c>
      <c r="AC1" s="105" t="str">
        <f t="shared" si="0"/>
        <v>3Q02</v>
      </c>
      <c r="AD1" s="105" t="str">
        <f t="shared" si="0"/>
        <v>4Q02</v>
      </c>
      <c r="AE1" s="105" t="str">
        <f t="shared" si="0"/>
        <v>1Q03</v>
      </c>
      <c r="AF1" s="105" t="str">
        <f t="shared" si="0"/>
        <v>2Q03</v>
      </c>
      <c r="AG1" s="105" t="str">
        <f t="shared" si="0"/>
        <v>3Q03</v>
      </c>
      <c r="AH1" s="105" t="str">
        <f t="shared" si="0"/>
        <v>4Q03</v>
      </c>
      <c r="AI1" s="105" t="str">
        <f t="shared" si="0"/>
        <v>1Q04</v>
      </c>
      <c r="AJ1" s="105" t="str">
        <f t="shared" si="0"/>
        <v>2Q04</v>
      </c>
      <c r="AK1" s="105" t="str">
        <f t="shared" si="0"/>
        <v>3Q04</v>
      </c>
      <c r="AL1" s="105" t="str">
        <f t="shared" si="0"/>
        <v>4Q04</v>
      </c>
      <c r="AM1" s="105" t="str">
        <f t="shared" si="0"/>
        <v>1Q05</v>
      </c>
      <c r="AN1" s="105" t="str">
        <f t="shared" si="0"/>
        <v>2Q05</v>
      </c>
      <c r="AO1" s="105" t="str">
        <f t="shared" si="0"/>
        <v>3Q05</v>
      </c>
      <c r="AP1" s="105" t="str">
        <f t="shared" si="0"/>
        <v>4Q05</v>
      </c>
      <c r="AQ1" s="105" t="str">
        <f t="shared" si="0"/>
        <v>1Q06</v>
      </c>
      <c r="AR1" s="105" t="str">
        <f t="shared" si="0"/>
        <v>2Q06</v>
      </c>
      <c r="AS1" s="105" t="str">
        <f t="shared" si="0"/>
        <v>3Q06</v>
      </c>
      <c r="AT1" s="105" t="str">
        <f t="shared" si="0"/>
        <v>4Q06</v>
      </c>
      <c r="AU1" s="105" t="str">
        <f t="shared" si="0"/>
        <v>1Q07</v>
      </c>
      <c r="AV1" s="105" t="str">
        <f t="shared" si="0"/>
        <v>2Q07</v>
      </c>
      <c r="AW1" s="105" t="str">
        <f t="shared" si="0"/>
        <v>3Q07</v>
      </c>
      <c r="AX1" s="105" t="str">
        <f t="shared" si="0"/>
        <v>4Q07</v>
      </c>
      <c r="AY1" s="105" t="str">
        <f t="shared" si="0"/>
        <v>1Q08</v>
      </c>
      <c r="AZ1" s="105" t="str">
        <f t="shared" si="0"/>
        <v>2Q08</v>
      </c>
      <c r="BA1" s="105" t="str">
        <f t="shared" si="0"/>
        <v>3Q08</v>
      </c>
      <c r="BB1" s="105" t="str">
        <f t="shared" si="0"/>
        <v>4Q08</v>
      </c>
      <c r="BC1" s="105" t="str">
        <f t="shared" si="0"/>
        <v>1Q09</v>
      </c>
      <c r="BD1" s="105" t="str">
        <f t="shared" si="0"/>
        <v>2Q09</v>
      </c>
      <c r="BE1" s="105" t="str">
        <f t="shared" si="0"/>
        <v>3Q09</v>
      </c>
      <c r="BF1" s="105" t="str">
        <f t="shared" si="0"/>
        <v>4Q09</v>
      </c>
      <c r="BG1" s="105" t="str">
        <f t="shared" si="0"/>
        <v>1Q10</v>
      </c>
      <c r="BH1" s="105" t="str">
        <f t="shared" si="0"/>
        <v>2Q10</v>
      </c>
      <c r="BI1" s="105" t="str">
        <f t="shared" si="0"/>
        <v>3Q10</v>
      </c>
      <c r="BJ1" s="105" t="str">
        <f t="shared" si="0"/>
        <v>4Q10</v>
      </c>
      <c r="BK1" s="105" t="str">
        <f t="shared" si="0"/>
        <v>1Q11</v>
      </c>
      <c r="BL1" s="105" t="str">
        <f t="shared" si="0"/>
        <v>2Q11</v>
      </c>
      <c r="BM1" s="105" t="str">
        <f t="shared" si="0"/>
        <v>3Q11</v>
      </c>
      <c r="BN1" s="105" t="str">
        <f t="shared" si="0"/>
        <v>4Q11</v>
      </c>
      <c r="BO1" s="105" t="str">
        <f t="shared" si="0"/>
        <v>1Q12</v>
      </c>
      <c r="BP1" s="105" t="str">
        <f t="shared" ref="BP1:CD1" si="1">MONTH(BP2)/3 &amp;"Q"&amp;RIGHT(YEAR(BP2),2)</f>
        <v>2Q12</v>
      </c>
      <c r="BQ1" s="105" t="str">
        <f t="shared" si="1"/>
        <v>3Q12</v>
      </c>
      <c r="BR1" s="105" t="str">
        <f t="shared" si="1"/>
        <v>4Q12</v>
      </c>
      <c r="BS1" s="105" t="str">
        <f t="shared" si="1"/>
        <v>1Q13</v>
      </c>
      <c r="BT1" s="105" t="str">
        <f t="shared" si="1"/>
        <v>2Q13</v>
      </c>
      <c r="BU1" s="105" t="str">
        <f t="shared" si="1"/>
        <v>3Q13</v>
      </c>
      <c r="BV1" s="105" t="str">
        <f t="shared" si="1"/>
        <v>4Q13</v>
      </c>
      <c r="BW1" s="105" t="str">
        <f t="shared" si="1"/>
        <v>1Q14</v>
      </c>
      <c r="BX1" s="105" t="str">
        <f t="shared" si="1"/>
        <v>2Q14</v>
      </c>
      <c r="BY1" s="105" t="str">
        <f t="shared" si="1"/>
        <v>3Q14</v>
      </c>
      <c r="BZ1" s="105" t="str">
        <f t="shared" si="1"/>
        <v>4Q14</v>
      </c>
      <c r="CA1" s="105" t="str">
        <f t="shared" si="1"/>
        <v>1Q15</v>
      </c>
      <c r="CB1" s="105" t="str">
        <f t="shared" si="1"/>
        <v>2Q15</v>
      </c>
      <c r="CC1" s="105" t="str">
        <f t="shared" si="1"/>
        <v>3Q15</v>
      </c>
      <c r="CD1" s="105" t="str">
        <f t="shared" si="1"/>
        <v>4Q15</v>
      </c>
    </row>
    <row r="2" spans="2:87" s="104" customFormat="1">
      <c r="C2" s="104">
        <v>35125</v>
      </c>
      <c r="D2" s="104">
        <v>35217</v>
      </c>
      <c r="E2" s="104">
        <v>35309</v>
      </c>
      <c r="F2" s="104">
        <v>35400</v>
      </c>
      <c r="G2" s="104">
        <v>35490</v>
      </c>
      <c r="H2" s="104">
        <v>35582</v>
      </c>
      <c r="I2" s="104">
        <v>35674</v>
      </c>
      <c r="J2" s="104">
        <v>35765</v>
      </c>
      <c r="K2" s="104">
        <v>35855</v>
      </c>
      <c r="L2" s="104">
        <v>35947</v>
      </c>
      <c r="M2" s="104">
        <v>36039</v>
      </c>
      <c r="N2" s="104">
        <v>36130</v>
      </c>
      <c r="O2" s="104">
        <v>36220</v>
      </c>
      <c r="P2" s="104">
        <v>36312</v>
      </c>
      <c r="Q2" s="104">
        <v>36404</v>
      </c>
      <c r="R2" s="104">
        <v>36495</v>
      </c>
      <c r="S2" s="104">
        <v>36586</v>
      </c>
      <c r="T2" s="104">
        <v>36678</v>
      </c>
      <c r="U2" s="104">
        <v>36770</v>
      </c>
      <c r="V2" s="104">
        <v>36861</v>
      </c>
      <c r="W2" s="104">
        <v>36951</v>
      </c>
      <c r="X2" s="104">
        <v>37043</v>
      </c>
      <c r="Y2" s="104">
        <v>37135</v>
      </c>
      <c r="Z2" s="104">
        <v>37226</v>
      </c>
      <c r="AA2" s="104">
        <v>37316</v>
      </c>
      <c r="AB2" s="104">
        <v>37408</v>
      </c>
      <c r="AC2" s="104">
        <v>37500</v>
      </c>
      <c r="AD2" s="104">
        <v>37591</v>
      </c>
      <c r="AE2" s="104">
        <v>37681</v>
      </c>
      <c r="AF2" s="104">
        <v>37773</v>
      </c>
      <c r="AG2" s="104">
        <v>37865</v>
      </c>
      <c r="AH2" s="104">
        <v>37956</v>
      </c>
      <c r="AI2" s="104">
        <v>38047</v>
      </c>
      <c r="AJ2" s="104">
        <v>38139</v>
      </c>
      <c r="AK2" s="104">
        <v>38231</v>
      </c>
      <c r="AL2" s="104">
        <v>38322</v>
      </c>
      <c r="AM2" s="104">
        <v>38412</v>
      </c>
      <c r="AN2" s="104">
        <v>38504</v>
      </c>
      <c r="AO2" s="104">
        <v>38596</v>
      </c>
      <c r="AP2" s="104">
        <v>38687</v>
      </c>
      <c r="AQ2" s="104">
        <v>38777</v>
      </c>
      <c r="AR2" s="104">
        <v>38869</v>
      </c>
      <c r="AS2" s="104">
        <v>38961</v>
      </c>
      <c r="AT2" s="104">
        <v>39052</v>
      </c>
      <c r="AU2" s="104">
        <v>39142</v>
      </c>
      <c r="AV2" s="104">
        <v>39234</v>
      </c>
      <c r="AW2" s="104">
        <v>39326</v>
      </c>
      <c r="AX2" s="104">
        <v>39417</v>
      </c>
      <c r="AY2" s="104">
        <v>39508</v>
      </c>
      <c r="AZ2" s="104">
        <v>39600</v>
      </c>
      <c r="BA2" s="104">
        <v>39692</v>
      </c>
      <c r="BB2" s="104">
        <v>39783</v>
      </c>
      <c r="BC2" s="104">
        <v>39873</v>
      </c>
      <c r="BD2" s="104">
        <v>39965</v>
      </c>
      <c r="BE2" s="104">
        <v>40057</v>
      </c>
      <c r="BF2" s="104">
        <v>40148</v>
      </c>
      <c r="BG2" s="104">
        <v>40238</v>
      </c>
      <c r="BH2" s="104">
        <v>40330</v>
      </c>
      <c r="BI2" s="104">
        <v>40422</v>
      </c>
      <c r="BJ2" s="104">
        <v>40513</v>
      </c>
      <c r="BK2" s="104">
        <v>40603</v>
      </c>
      <c r="BL2" s="104">
        <v>40695</v>
      </c>
      <c r="BM2" s="104">
        <v>40787</v>
      </c>
      <c r="BN2" s="104">
        <v>40878</v>
      </c>
      <c r="BO2" s="104">
        <v>40969</v>
      </c>
      <c r="BP2" s="104">
        <v>41061</v>
      </c>
      <c r="BQ2" s="104">
        <v>41153</v>
      </c>
      <c r="BR2" s="104">
        <v>41244</v>
      </c>
      <c r="BS2" s="104">
        <v>41334</v>
      </c>
      <c r="BT2" s="104">
        <v>41426</v>
      </c>
      <c r="BU2" s="104">
        <v>41518</v>
      </c>
      <c r="BV2" s="104">
        <v>41609</v>
      </c>
      <c r="BW2" s="104">
        <v>41699</v>
      </c>
      <c r="BX2" s="104">
        <v>41791</v>
      </c>
      <c r="BY2" s="104">
        <v>41883</v>
      </c>
      <c r="BZ2" s="104">
        <v>41974</v>
      </c>
      <c r="CA2" s="104">
        <v>42064</v>
      </c>
      <c r="CB2" s="104">
        <v>42156</v>
      </c>
      <c r="CC2" s="104">
        <v>42248</v>
      </c>
      <c r="CD2" s="104">
        <v>42339</v>
      </c>
    </row>
    <row r="3" spans="2:87" s="1" customFormat="1">
      <c r="B3" s="1" t="s">
        <v>109</v>
      </c>
    </row>
    <row r="4" spans="2:87">
      <c r="B4" t="s">
        <v>110</v>
      </c>
      <c r="C4" s="103">
        <v>-2185</v>
      </c>
      <c r="D4" s="103">
        <v>-2326</v>
      </c>
      <c r="E4" s="103">
        <v>-2114</v>
      </c>
      <c r="F4" s="103">
        <v>-1683</v>
      </c>
      <c r="G4" s="103">
        <v>-2304</v>
      </c>
      <c r="H4" s="103">
        <v>-2556</v>
      </c>
      <c r="I4" s="103">
        <v>-3019</v>
      </c>
      <c r="J4" s="103">
        <v>-2152</v>
      </c>
      <c r="K4" s="103">
        <v>-1696</v>
      </c>
      <c r="L4" s="103">
        <v>-1264</v>
      </c>
      <c r="M4" s="103">
        <v>-2002</v>
      </c>
      <c r="N4" s="103">
        <v>-1533</v>
      </c>
      <c r="O4" s="103">
        <v>-1902</v>
      </c>
      <c r="P4" s="103">
        <v>1564</v>
      </c>
      <c r="Q4" s="103">
        <v>-1930</v>
      </c>
      <c r="R4" s="103">
        <v>-1621</v>
      </c>
      <c r="S4" s="103">
        <v>-729</v>
      </c>
      <c r="T4" s="103">
        <v>-1428</v>
      </c>
      <c r="U4" s="103">
        <v>-1746</v>
      </c>
      <c r="V4" s="103">
        <v>-1956</v>
      </c>
      <c r="W4" s="103">
        <v>-2624</v>
      </c>
      <c r="X4" s="103">
        <v>-3912</v>
      </c>
      <c r="Y4" s="103">
        <v>-3226</v>
      </c>
      <c r="Z4" s="103">
        <v>-7605</v>
      </c>
      <c r="AA4" s="103">
        <v>-3949</v>
      </c>
      <c r="AB4" s="103">
        <v>-3965</v>
      </c>
      <c r="AC4" s="103">
        <v>-3114</v>
      </c>
      <c r="AD4" s="103">
        <v>-5895</v>
      </c>
      <c r="AE4" s="103">
        <v>-3895</v>
      </c>
      <c r="AF4" s="103">
        <v>-5095</v>
      </c>
      <c r="AG4" s="103">
        <v>-4715</v>
      </c>
      <c r="AH4" s="103">
        <v>-9998</v>
      </c>
      <c r="AI4" s="103">
        <v>-4912</v>
      </c>
      <c r="AJ4" s="103">
        <v>-6827</v>
      </c>
      <c r="AK4" s="103">
        <v>-6303</v>
      </c>
      <c r="AL4" s="103">
        <v>-10501</v>
      </c>
      <c r="AM4" s="103">
        <v>-4360</v>
      </c>
      <c r="AN4" s="103">
        <v>-5172</v>
      </c>
      <c r="AO4" s="103">
        <v>-4025</v>
      </c>
      <c r="AP4" s="103">
        <v>-14120</v>
      </c>
      <c r="AQ4" s="103">
        <v>-6106</v>
      </c>
      <c r="AR4" s="103">
        <v>-8419</v>
      </c>
      <c r="AS4" s="103">
        <v>-3527</v>
      </c>
      <c r="AT4" s="103">
        <v>-12268</v>
      </c>
      <c r="AU4" s="103">
        <v>-4434</v>
      </c>
      <c r="AV4" s="103">
        <v>-10164</v>
      </c>
      <c r="AW4" s="103">
        <v>-9596</v>
      </c>
      <c r="AX4" s="103">
        <v>-18831</v>
      </c>
      <c r="AY4" s="103">
        <v>-4445</v>
      </c>
      <c r="AZ4" s="103">
        <v>-9152</v>
      </c>
      <c r="BA4" s="103">
        <v>-5019</v>
      </c>
      <c r="BB4" s="103">
        <v>-26667</v>
      </c>
      <c r="BC4" s="103">
        <v>-10950</v>
      </c>
      <c r="BD4" s="103">
        <v>-23796</v>
      </c>
      <c r="BE4" s="103">
        <v>-16191</v>
      </c>
      <c r="BF4" s="103">
        <v>-16213</v>
      </c>
      <c r="BG4" s="103">
        <v>-15015</v>
      </c>
      <c r="BH4" s="103">
        <v>-23516</v>
      </c>
      <c r="BI4" s="103">
        <v>-19699</v>
      </c>
      <c r="BJ4" s="103">
        <v>-26160</v>
      </c>
      <c r="BK4" s="103">
        <v>-9440</v>
      </c>
      <c r="BL4" s="103">
        <v>-16099</v>
      </c>
      <c r="BM4" s="103">
        <v>941</v>
      </c>
      <c r="BN4" s="103">
        <v>-23676</v>
      </c>
      <c r="BO4" s="103">
        <v>-14035</v>
      </c>
      <c r="BP4" s="103">
        <v>-17188</v>
      </c>
      <c r="BQ4" s="103">
        <v>-12202</v>
      </c>
      <c r="BR4" s="103">
        <v>-26942</v>
      </c>
      <c r="BS4" s="103">
        <v>-19824</v>
      </c>
      <c r="BT4" s="103">
        <v>-25843</v>
      </c>
      <c r="BU4" s="103">
        <v>-15385</v>
      </c>
      <c r="BV4" s="103">
        <v>-29833</v>
      </c>
      <c r="BW4" s="103">
        <v>-19675</v>
      </c>
      <c r="BX4" s="103">
        <v>-24058</v>
      </c>
      <c r="BY4" s="103">
        <v>-15362</v>
      </c>
      <c r="BZ4" s="103">
        <v>-27175</v>
      </c>
      <c r="CA4" s="103">
        <v>-5424</v>
      </c>
      <c r="CB4" s="103">
        <v>-18074</v>
      </c>
      <c r="CC4" s="103">
        <v>1552</v>
      </c>
      <c r="CD4" s="103">
        <v>-49623</v>
      </c>
      <c r="CE4" s="103"/>
      <c r="CF4" s="103"/>
      <c r="CG4" s="103"/>
      <c r="CH4" s="103"/>
      <c r="CI4" s="103"/>
    </row>
    <row r="5" spans="2:87">
      <c r="B5" t="s">
        <v>111</v>
      </c>
      <c r="C5" s="103">
        <v>1139</v>
      </c>
      <c r="D5" s="103">
        <v>2285</v>
      </c>
      <c r="E5" s="103">
        <v>2168</v>
      </c>
      <c r="F5" s="103">
        <v>635</v>
      </c>
      <c r="G5" s="103">
        <v>916</v>
      </c>
      <c r="H5" s="103">
        <v>1646</v>
      </c>
      <c r="I5" s="103">
        <v>2997</v>
      </c>
      <c r="J5" s="103">
        <v>1616</v>
      </c>
      <c r="K5" s="103">
        <v>276</v>
      </c>
      <c r="L5" s="103">
        <v>729</v>
      </c>
      <c r="M5" s="103">
        <v>1144</v>
      </c>
      <c r="N5" s="103">
        <v>2013</v>
      </c>
      <c r="O5" s="103">
        <v>1377</v>
      </c>
      <c r="P5" s="103">
        <v>4469</v>
      </c>
      <c r="Q5" s="103">
        <v>3913</v>
      </c>
      <c r="R5" s="103">
        <v>1345</v>
      </c>
      <c r="S5" s="103">
        <v>789</v>
      </c>
      <c r="T5" s="103">
        <v>4068</v>
      </c>
      <c r="U5" s="103">
        <v>6445</v>
      </c>
      <c r="V5" s="103">
        <v>3114</v>
      </c>
      <c r="W5" s="103">
        <v>3813</v>
      </c>
      <c r="X5" s="103">
        <v>5551</v>
      </c>
      <c r="Y5" s="103">
        <v>4222</v>
      </c>
      <c r="Z5" s="103">
        <v>7102</v>
      </c>
      <c r="AA5" s="103">
        <v>6698</v>
      </c>
      <c r="AB5" s="103">
        <v>5729</v>
      </c>
      <c r="AC5" s="103">
        <v>5256</v>
      </c>
      <c r="AD5" s="103">
        <v>9131</v>
      </c>
      <c r="AE5" s="103">
        <v>7607</v>
      </c>
      <c r="AF5" s="103">
        <v>6999</v>
      </c>
      <c r="AG5" s="103">
        <v>5819</v>
      </c>
      <c r="AH5" s="103">
        <v>10147</v>
      </c>
      <c r="AI5" s="103">
        <v>10594</v>
      </c>
      <c r="AJ5" s="103">
        <v>16148</v>
      </c>
      <c r="AK5" s="103">
        <v>14396</v>
      </c>
      <c r="AL5" s="103">
        <v>13892</v>
      </c>
      <c r="AM5" s="103">
        <v>10761</v>
      </c>
      <c r="AN5" s="103">
        <v>5968</v>
      </c>
      <c r="AO5" s="103">
        <v>3540</v>
      </c>
      <c r="AP5" s="103">
        <v>11105</v>
      </c>
      <c r="AQ5" s="103">
        <v>379</v>
      </c>
      <c r="AR5" s="103">
        <v>6253</v>
      </c>
      <c r="AS5" s="103">
        <v>4386</v>
      </c>
      <c r="AT5" s="103">
        <v>3809</v>
      </c>
      <c r="AU5" s="103">
        <v>-4075</v>
      </c>
      <c r="AV5" s="103">
        <v>3836</v>
      </c>
      <c r="AW5" s="103">
        <v>4192</v>
      </c>
      <c r="AX5" s="103">
        <v>-2096</v>
      </c>
      <c r="AY5" s="103">
        <v>-17841.000000000058</v>
      </c>
      <c r="AZ5" s="103">
        <v>-10008.000000000058</v>
      </c>
      <c r="BA5" s="103">
        <v>-7237</v>
      </c>
      <c r="BB5" s="103">
        <v>4640</v>
      </c>
      <c r="BC5" s="103">
        <v>5052</v>
      </c>
      <c r="BD5" s="103">
        <v>22340</v>
      </c>
      <c r="BE5" s="103">
        <v>15096</v>
      </c>
      <c r="BF5" s="103">
        <v>9366</v>
      </c>
      <c r="BG5" s="103">
        <v>11620</v>
      </c>
      <c r="BH5" s="103">
        <v>23500</v>
      </c>
      <c r="BI5" s="103">
        <v>2618</v>
      </c>
      <c r="BJ5" s="103">
        <v>3119</v>
      </c>
      <c r="BK5" s="103">
        <v>-9357</v>
      </c>
      <c r="BL5" s="103">
        <v>2485</v>
      </c>
      <c r="BM5" s="103">
        <v>-25941</v>
      </c>
      <c r="BN5" s="103">
        <v>-4831</v>
      </c>
      <c r="BO5" s="103">
        <v>-5752</v>
      </c>
      <c r="BP5" s="103">
        <v>-15947</v>
      </c>
      <c r="BQ5" s="103">
        <v>-20665</v>
      </c>
      <c r="BR5" s="103">
        <v>-8794</v>
      </c>
      <c r="BS5" s="103">
        <v>-3747</v>
      </c>
      <c r="BT5" s="103">
        <v>4398</v>
      </c>
      <c r="BU5" s="103">
        <v>-35402.999999999884</v>
      </c>
      <c r="BV5" s="103">
        <v>-9692</v>
      </c>
      <c r="BW5" s="103">
        <v>30833</v>
      </c>
      <c r="BX5" s="103">
        <v>13227</v>
      </c>
      <c r="BY5" s="103">
        <v>3390</v>
      </c>
      <c r="BZ5" s="103">
        <v>1505</v>
      </c>
      <c r="CA5" s="103">
        <v>-6523</v>
      </c>
      <c r="CB5" s="103">
        <v>19803</v>
      </c>
      <c r="CC5" s="103">
        <v>-8069</v>
      </c>
      <c r="CD5" s="103">
        <v>33739</v>
      </c>
      <c r="CE5" s="103"/>
      <c r="CF5" s="103"/>
      <c r="CG5" s="103"/>
      <c r="CH5" s="103"/>
      <c r="CI5" s="103"/>
    </row>
    <row r="6" spans="2:87">
      <c r="B6" t="s">
        <v>112</v>
      </c>
      <c r="C6" s="103">
        <v>1046</v>
      </c>
      <c r="D6" s="103">
        <v>41</v>
      </c>
      <c r="E6" s="103">
        <v>-54</v>
      </c>
      <c r="F6" s="103">
        <v>1048</v>
      </c>
      <c r="G6" s="103">
        <v>1388</v>
      </c>
      <c r="H6" s="103">
        <v>910</v>
      </c>
      <c r="I6" s="103">
        <v>22</v>
      </c>
      <c r="J6" s="103">
        <v>536</v>
      </c>
      <c r="K6" s="103">
        <v>1420</v>
      </c>
      <c r="L6" s="103">
        <v>535</v>
      </c>
      <c r="M6" s="103">
        <v>858</v>
      </c>
      <c r="N6" s="103">
        <v>-480</v>
      </c>
      <c r="O6" s="103">
        <v>525</v>
      </c>
      <c r="P6" s="103">
        <v>-6033</v>
      </c>
      <c r="Q6" s="103">
        <v>-1983</v>
      </c>
      <c r="R6" s="103">
        <v>276</v>
      </c>
      <c r="S6" s="103">
        <v>-60</v>
      </c>
      <c r="T6" s="103">
        <v>-2640</v>
      </c>
      <c r="U6" s="103">
        <v>-4699</v>
      </c>
      <c r="V6" s="103">
        <v>-1158</v>
      </c>
      <c r="W6" s="103">
        <v>-1189</v>
      </c>
      <c r="X6" s="103">
        <v>-1639</v>
      </c>
      <c r="Y6" s="103">
        <v>-996</v>
      </c>
      <c r="Z6" s="103">
        <v>503</v>
      </c>
      <c r="AA6" s="103">
        <v>-2749</v>
      </c>
      <c r="AB6" s="103">
        <v>-1764</v>
      </c>
      <c r="AC6" s="103">
        <v>-2142</v>
      </c>
      <c r="AD6" s="103">
        <v>-3236</v>
      </c>
      <c r="AE6" s="103">
        <v>-3712</v>
      </c>
      <c r="AF6" s="103">
        <v>-1904</v>
      </c>
      <c r="AG6" s="103">
        <v>-1104</v>
      </c>
      <c r="AH6" s="103">
        <v>-149</v>
      </c>
      <c r="AI6" s="103">
        <v>-5682</v>
      </c>
      <c r="AJ6" s="103">
        <v>-9321</v>
      </c>
      <c r="AK6" s="103">
        <v>-8093</v>
      </c>
      <c r="AL6" s="103">
        <v>-3391</v>
      </c>
      <c r="AM6" s="103">
        <v>-6401</v>
      </c>
      <c r="AN6" s="103">
        <v>-796</v>
      </c>
      <c r="AO6" s="103">
        <v>485</v>
      </c>
      <c r="AP6" s="103">
        <v>3015</v>
      </c>
      <c r="AQ6" s="103">
        <v>5727</v>
      </c>
      <c r="AR6" s="103">
        <v>2166</v>
      </c>
      <c r="AS6" s="103">
        <v>-859</v>
      </c>
      <c r="AT6" s="103">
        <v>8459</v>
      </c>
      <c r="AU6" s="103">
        <v>8509</v>
      </c>
      <c r="AV6" s="103">
        <v>6328</v>
      </c>
      <c r="AW6" s="103">
        <v>5404</v>
      </c>
      <c r="AX6" s="103">
        <v>20927</v>
      </c>
      <c r="AY6" s="103">
        <v>22286</v>
      </c>
      <c r="AZ6" s="103">
        <v>19160</v>
      </c>
      <c r="BA6" s="103">
        <v>12256</v>
      </c>
      <c r="BB6" s="103">
        <v>22027</v>
      </c>
      <c r="BC6" s="103">
        <v>5898</v>
      </c>
      <c r="BD6" s="103">
        <v>1456</v>
      </c>
      <c r="BE6" s="103">
        <v>1095</v>
      </c>
      <c r="BF6" s="103">
        <v>6847</v>
      </c>
      <c r="BG6" s="103">
        <v>3395</v>
      </c>
      <c r="BH6" s="103">
        <v>16</v>
      </c>
      <c r="BI6" s="103">
        <v>17081</v>
      </c>
      <c r="BJ6" s="103">
        <v>23041</v>
      </c>
      <c r="BK6" s="103">
        <v>18797</v>
      </c>
      <c r="BL6" s="103">
        <v>13614</v>
      </c>
      <c r="BM6" s="103">
        <v>25000</v>
      </c>
      <c r="BN6" s="103">
        <v>28507</v>
      </c>
      <c r="BO6" s="103">
        <v>19787</v>
      </c>
      <c r="BP6" s="103">
        <v>33135</v>
      </c>
      <c r="BQ6" s="103">
        <v>32867</v>
      </c>
      <c r="BR6" s="103">
        <v>35736</v>
      </c>
      <c r="BS6" s="103">
        <v>23571</v>
      </c>
      <c r="BT6" s="103">
        <v>21445</v>
      </c>
      <c r="BU6" s="103">
        <v>50788</v>
      </c>
      <c r="BV6" s="103">
        <v>39525</v>
      </c>
      <c r="BW6" s="103">
        <v>-11158</v>
      </c>
      <c r="BX6" s="103">
        <v>10831</v>
      </c>
      <c r="BY6" s="103">
        <v>11972</v>
      </c>
      <c r="BZ6" s="103">
        <v>25670</v>
      </c>
      <c r="CA6" s="103">
        <v>11947</v>
      </c>
      <c r="CB6" s="103">
        <v>-1729</v>
      </c>
      <c r="CC6" s="103">
        <v>6517</v>
      </c>
      <c r="CD6" s="103">
        <v>15884</v>
      </c>
      <c r="CE6" s="103"/>
      <c r="CF6" s="103"/>
      <c r="CG6" s="103"/>
      <c r="CH6" s="103"/>
      <c r="CI6" s="103"/>
    </row>
    <row r="7" spans="2:87" s="1" customFormat="1">
      <c r="B7" s="1" t="s">
        <v>113</v>
      </c>
    </row>
    <row r="8" spans="2:87">
      <c r="B8" t="s">
        <v>114</v>
      </c>
      <c r="C8" s="45">
        <v>-0.13093240651965482</v>
      </c>
      <c r="D8" s="45">
        <v>-0.1301841383556277</v>
      </c>
      <c r="E8" s="45">
        <v>-9.391381608174143E-2</v>
      </c>
      <c r="F8" s="45">
        <v>-6.8823096425942587E-2</v>
      </c>
      <c r="G8" s="45">
        <v>-0.12302434856898763</v>
      </c>
      <c r="H8" s="45">
        <v>-0.12477422504271417</v>
      </c>
      <c r="I8" s="45">
        <v>-0.11577695965638903</v>
      </c>
      <c r="J8" s="45">
        <v>-7.6649095312722598E-2</v>
      </c>
      <c r="K8" s="45">
        <v>-8.1261079967418909E-2</v>
      </c>
      <c r="L8" s="45">
        <v>-5.4093379552360155E-2</v>
      </c>
      <c r="M8" s="45">
        <v>-6.9254185692541853E-2</v>
      </c>
      <c r="N8" s="45">
        <v>-5.2059632560192887E-2</v>
      </c>
      <c r="O8" s="45">
        <v>-7.5225439012814421E-2</v>
      </c>
      <c r="P8" s="45">
        <v>5.2605025058020255E-2</v>
      </c>
      <c r="Q8" s="45">
        <v>-5.0605695107242138E-2</v>
      </c>
      <c r="R8" s="45">
        <v>-4.3471264984311725E-2</v>
      </c>
      <c r="S8" s="45">
        <v>-2.2563372434925233E-2</v>
      </c>
      <c r="T8" s="45">
        <v>-3.7689039035076144E-2</v>
      </c>
      <c r="U8" s="45">
        <v>-3.4076271517233303E-2</v>
      </c>
      <c r="V8" s="45">
        <v>-4.0218776987292842E-2</v>
      </c>
      <c r="W8" s="45">
        <v>-6.6937067931940514E-2</v>
      </c>
      <c r="X8" s="45">
        <v>-8.4163421613132242E-2</v>
      </c>
      <c r="Y8" s="45">
        <v>-5.4678892862590894E-2</v>
      </c>
      <c r="Z8" s="45">
        <v>-0.12779579559394377</v>
      </c>
      <c r="AA8" s="45">
        <v>-8.9481555333997986E-2</v>
      </c>
      <c r="AB8" s="45">
        <v>-7.9114871201388756E-2</v>
      </c>
      <c r="AC8" s="45">
        <v>-4.7858361381345374E-2</v>
      </c>
      <c r="AD8" s="45">
        <v>-8.8654615454025934E-2</v>
      </c>
      <c r="AE8" s="45">
        <v>-7.4073369720251789E-2</v>
      </c>
      <c r="AF8" s="45">
        <v>-8.3802098753248469E-2</v>
      </c>
      <c r="AG8" s="45">
        <v>-6.2193320318683049E-2</v>
      </c>
      <c r="AH8" s="45">
        <v>-0.12793182428887667</v>
      </c>
      <c r="AI8" s="45">
        <v>-7.3334229109747545E-2</v>
      </c>
      <c r="AJ8" s="45">
        <v>-8.6849771648835353E-2</v>
      </c>
      <c r="AK8" s="45">
        <v>-6.340727327599216E-2</v>
      </c>
      <c r="AL8" s="45">
        <v>-0.10488413903316023</v>
      </c>
      <c r="AM8" s="45">
        <v>-4.9486969944610909E-2</v>
      </c>
      <c r="AN8" s="45">
        <v>-5.0851957092432204E-2</v>
      </c>
      <c r="AO8" s="45">
        <v>-3.276059937653121E-2</v>
      </c>
      <c r="AP8" s="45">
        <v>-0.10964435471346481</v>
      </c>
      <c r="AQ8" s="45">
        <v>-5.7415278143453569E-2</v>
      </c>
      <c r="AR8" s="45">
        <v>-6.6648722678298605E-2</v>
      </c>
      <c r="AS8" s="45">
        <v>-2.3142133511803997E-2</v>
      </c>
      <c r="AT8" s="45">
        <v>-7.7118430978124222E-2</v>
      </c>
      <c r="AU8" s="45">
        <v>-3.1797710909038768E-2</v>
      </c>
      <c r="AV8" s="45">
        <v>-6.0910055192995693E-2</v>
      </c>
      <c r="AW8" s="45">
        <v>-4.8091813466309169E-2</v>
      </c>
      <c r="AX8" s="45">
        <v>-8.763373556772755E-2</v>
      </c>
      <c r="AY8" s="45">
        <v>-2.3216458876312962E-2</v>
      </c>
      <c r="AZ8" s="45">
        <v>-3.8774239195366739E-2</v>
      </c>
      <c r="BA8" s="45">
        <v>-1.8155116096523427E-2</v>
      </c>
      <c r="BB8" s="45">
        <v>-0.1092403927689226</v>
      </c>
      <c r="BC8" s="45">
        <v>-5.7927926021541787E-2</v>
      </c>
      <c r="BD8" s="45">
        <v>-0.11114276773328724</v>
      </c>
      <c r="BE8" s="45">
        <v>-6.4684825773253546E-2</v>
      </c>
      <c r="BF8" s="45">
        <v>-6.2379765147667632E-2</v>
      </c>
      <c r="BG8" s="45">
        <v>-6.916996047430829E-2</v>
      </c>
      <c r="BH8" s="45">
        <v>-9.2022931381948392E-2</v>
      </c>
      <c r="BI8" s="45">
        <v>-6.5565858756648457E-2</v>
      </c>
      <c r="BJ8" s="45">
        <v>-8.5411762401193664E-2</v>
      </c>
      <c r="BK8" s="45">
        <v>-3.6505524167507769E-2</v>
      </c>
      <c r="BL8" s="45">
        <v>-5.1885895506273427E-2</v>
      </c>
      <c r="BM8" s="45">
        <v>2.5536788172206282E-3</v>
      </c>
      <c r="BN8" s="45">
        <v>-6.528878900271623E-2</v>
      </c>
      <c r="BO8" s="45">
        <v>-4.8011795131429502E-2</v>
      </c>
      <c r="BP8" s="45">
        <v>-4.9675582722793016E-2</v>
      </c>
      <c r="BQ8" s="45">
        <v>-3.1520837800206133E-2</v>
      </c>
      <c r="BR8" s="45">
        <v>-7.1043770155920782E-2</v>
      </c>
      <c r="BS8" s="45">
        <v>-6.5263552952563447E-2</v>
      </c>
      <c r="BT8" s="45">
        <v>-7.2835344715822925E-2</v>
      </c>
      <c r="BU8" s="45">
        <v>-3.8655778894472359E-2</v>
      </c>
      <c r="BV8" s="45">
        <v>-7.3007187413583405E-2</v>
      </c>
      <c r="BW8" s="45">
        <v>-5.8183893633632203E-2</v>
      </c>
      <c r="BX8" s="45">
        <v>-6.400055333423782E-2</v>
      </c>
      <c r="BY8" s="45">
        <v>-3.5228127465189232E-2</v>
      </c>
      <c r="BZ8" s="45">
        <v>-6.1330516756151671E-2</v>
      </c>
      <c r="CA8" s="45">
        <v>-1.475609192087643E-2</v>
      </c>
      <c r="CB8" s="45">
        <v>-4.0202413390424269E-2</v>
      </c>
      <c r="CC8" s="45">
        <v>2.7961747176800389E-3</v>
      </c>
      <c r="CD8" s="45">
        <v>-8.4857408157925779E-2</v>
      </c>
      <c r="CE8" s="45"/>
      <c r="CF8" s="45"/>
      <c r="CG8" s="45"/>
      <c r="CH8" s="45"/>
      <c r="CI8" s="45"/>
    </row>
    <row r="9" spans="2:87">
      <c r="B9" t="s">
        <v>116</v>
      </c>
      <c r="C9" s="45">
        <v>6.825263662511985E-2</v>
      </c>
      <c r="D9" s="45">
        <v>0.12788940504841331</v>
      </c>
      <c r="E9" s="45">
        <v>9.6312749888938259E-2</v>
      </c>
      <c r="F9" s="45">
        <v>2.5967121943240384E-2</v>
      </c>
      <c r="G9" s="45">
        <v>4.8910721913712096E-2</v>
      </c>
      <c r="H9" s="45">
        <v>8.0351476690261159E-2</v>
      </c>
      <c r="I9" s="45">
        <v>0.1149332719742292</v>
      </c>
      <c r="J9" s="45">
        <v>5.7558056703234106E-2</v>
      </c>
      <c r="K9" s="45">
        <v>1.3224090843754477E-2</v>
      </c>
      <c r="L9" s="45">
        <v>3.1197843112081153E-2</v>
      </c>
      <c r="M9" s="45">
        <v>3.9573820395738202E-2</v>
      </c>
      <c r="N9" s="45">
        <v>6.8360104594695575E-2</v>
      </c>
      <c r="O9" s="45">
        <v>5.446131941148552E-2</v>
      </c>
      <c r="P9" s="45">
        <v>0.15031448656284685</v>
      </c>
      <c r="Q9" s="45">
        <v>0.10260108028737741</v>
      </c>
      <c r="R9" s="45">
        <v>3.6069618386119218E-2</v>
      </c>
      <c r="S9" s="45">
        <v>2.4420440125042547E-2</v>
      </c>
      <c r="T9" s="45">
        <v>0.10736625405790601</v>
      </c>
      <c r="U9" s="45">
        <v>0.12578554978726728</v>
      </c>
      <c r="V9" s="45">
        <v>6.4029279927622668E-2</v>
      </c>
      <c r="W9" s="45">
        <v>9.7267926838601027E-2</v>
      </c>
      <c r="X9" s="45">
        <v>0.11942514145564853</v>
      </c>
      <c r="Y9" s="45">
        <v>7.1560534924320768E-2</v>
      </c>
      <c r="Z9" s="45">
        <v>0.11934329261120166</v>
      </c>
      <c r="AA9" s="45">
        <v>0.15177195685670264</v>
      </c>
      <c r="AB9" s="45">
        <v>0.11431250872957277</v>
      </c>
      <c r="AC9" s="45">
        <v>8.0778274701461567E-2</v>
      </c>
      <c r="AD9" s="45">
        <v>0.13732066051072275</v>
      </c>
      <c r="AE9" s="45">
        <v>0.14466652720460982</v>
      </c>
      <c r="AF9" s="45">
        <v>0.11511891838547317</v>
      </c>
      <c r="AG9" s="45">
        <v>7.6755658734764948E-2</v>
      </c>
      <c r="AH9" s="45">
        <v>0.12983838978387996</v>
      </c>
      <c r="AI9" s="45">
        <v>0.15816425553515176</v>
      </c>
      <c r="AJ9" s="45">
        <v>0.20542699759563396</v>
      </c>
      <c r="AK9" s="45">
        <v>0.14482168904984657</v>
      </c>
      <c r="AL9" s="45">
        <v>0.13875349580503396</v>
      </c>
      <c r="AM9" s="45">
        <v>0.12213974393898119</v>
      </c>
      <c r="AN9" s="45">
        <v>5.8678360388173895E-2</v>
      </c>
      <c r="AO9" s="45">
        <v>2.8813048892651044E-2</v>
      </c>
      <c r="AP9" s="45">
        <v>8.6232334213387163E-2</v>
      </c>
      <c r="AQ9" s="45">
        <v>3.5637717681573644E-3</v>
      </c>
      <c r="AR9" s="45">
        <v>4.9501658499513129E-2</v>
      </c>
      <c r="AS9" s="45">
        <v>2.8778394551395636E-2</v>
      </c>
      <c r="AT9" s="45">
        <v>2.3943927583605751E-2</v>
      </c>
      <c r="AU9" s="45">
        <v>-2.9223200711396696E-2</v>
      </c>
      <c r="AV9" s="45">
        <v>2.2988092455758724E-2</v>
      </c>
      <c r="AW9" s="45">
        <v>2.1008845565940792E-2</v>
      </c>
      <c r="AX9" s="45">
        <v>-9.754145279058879E-3</v>
      </c>
      <c r="AY9" s="45">
        <v>-9.3184441577570443E-2</v>
      </c>
      <c r="AZ9" s="45">
        <v>-4.2400850728500084E-2</v>
      </c>
      <c r="BA9" s="45">
        <v>-2.6178237734716087E-2</v>
      </c>
      <c r="BB9" s="45">
        <v>1.9007590746908221E-2</v>
      </c>
      <c r="BC9" s="45">
        <v>2.6726199293226394E-2</v>
      </c>
      <c r="BD9" s="45">
        <v>0.10434230253662954</v>
      </c>
      <c r="BE9" s="45">
        <v>6.0310180339264746E-2</v>
      </c>
      <c r="BF9" s="45">
        <v>3.6035828062237402E-2</v>
      </c>
      <c r="BG9" s="45">
        <v>5.3530132581515982E-2</v>
      </c>
      <c r="BH9" s="45">
        <v>9.1960320100178045E-2</v>
      </c>
      <c r="BI9" s="45">
        <v>8.7137122810754808E-3</v>
      </c>
      <c r="BJ9" s="45">
        <v>1.0183458980478705E-2</v>
      </c>
      <c r="BK9" s="45">
        <v>-3.618455398679768E-2</v>
      </c>
      <c r="BL9" s="45">
        <v>8.0089726276842965E-3</v>
      </c>
      <c r="BM9" s="45">
        <v>-7.0398493302359907E-2</v>
      </c>
      <c r="BN9" s="45">
        <v>-1.3321935279275304E-2</v>
      </c>
      <c r="BO9" s="45">
        <v>-1.9676796978694872E-2</v>
      </c>
      <c r="BP9" s="45">
        <v>-4.6088929350731944E-2</v>
      </c>
      <c r="BQ9" s="45">
        <v>-5.3382897323492856E-2</v>
      </c>
      <c r="BR9" s="45">
        <v>-2.318903254217089E-2</v>
      </c>
      <c r="BS9" s="45">
        <v>-1.2335680635252977E-2</v>
      </c>
      <c r="BT9" s="45">
        <v>1.2395226794884084E-2</v>
      </c>
      <c r="BU9" s="45">
        <v>-8.8952261306532374E-2</v>
      </c>
      <c r="BV9" s="45">
        <v>-2.3718220105669929E-2</v>
      </c>
      <c r="BW9" s="45">
        <v>9.1180889067638216E-2</v>
      </c>
      <c r="BX9" s="45">
        <v>3.5187269056112885E-2</v>
      </c>
      <c r="BY9" s="45">
        <v>7.7739455869672985E-3</v>
      </c>
      <c r="BZ9" s="45">
        <v>3.3965934762836547E-3</v>
      </c>
      <c r="CA9" s="45">
        <v>-1.7745941666643991E-2</v>
      </c>
      <c r="CB9" s="45">
        <v>4.404826780848578E-2</v>
      </c>
      <c r="CC9" s="45">
        <v>-1.4537586209381601E-2</v>
      </c>
      <c r="CD9" s="45">
        <v>5.7695102953071314E-2</v>
      </c>
      <c r="CE9" s="45"/>
      <c r="CF9" s="45"/>
      <c r="CG9" s="45"/>
      <c r="CH9" s="45"/>
      <c r="CI9" s="45"/>
    </row>
    <row r="10" spans="2:87">
      <c r="B10" t="s">
        <v>115</v>
      </c>
      <c r="C10" s="45">
        <v>6.2679769894534942E-2</v>
      </c>
      <c r="D10" s="45">
        <v>2.2947333072144138E-3</v>
      </c>
      <c r="E10" s="45">
        <v>-2.3989338071968014E-3</v>
      </c>
      <c r="F10" s="45">
        <v>4.285597448270223E-2</v>
      </c>
      <c r="G10" s="45">
        <v>7.4113626655275544E-2</v>
      </c>
      <c r="H10" s="45">
        <v>4.4422748352453023E-2</v>
      </c>
      <c r="I10" s="45">
        <v>8.4368768215981049E-4</v>
      </c>
      <c r="J10" s="45">
        <v>1.909103860948852E-2</v>
      </c>
      <c r="K10" s="45">
        <v>6.8036989123664404E-2</v>
      </c>
      <c r="L10" s="45">
        <v>2.289553644027903E-2</v>
      </c>
      <c r="M10" s="45">
        <v>2.9680365296803624E-2</v>
      </c>
      <c r="N10" s="45">
        <v>-1.6300472034502633E-2</v>
      </c>
      <c r="O10" s="45">
        <v>2.0764119601328845E-2</v>
      </c>
      <c r="P10" s="45">
        <v>-0.20291951162086713</v>
      </c>
      <c r="Q10" s="45">
        <v>-5.1995385180135301E-2</v>
      </c>
      <c r="R10" s="45">
        <v>7.401646598192535E-3</v>
      </c>
      <c r="S10" s="45">
        <v>-1.8570676901172867E-3</v>
      </c>
      <c r="T10" s="45">
        <v>-6.9677215022829864E-2</v>
      </c>
      <c r="U10" s="45">
        <v>-9.1709278270033889E-2</v>
      </c>
      <c r="V10" s="45">
        <v>-2.3810502940329825E-2</v>
      </c>
      <c r="W10" s="45">
        <v>-3.0330858906660541E-2</v>
      </c>
      <c r="X10" s="45">
        <v>-3.5261719842516248E-2</v>
      </c>
      <c r="Y10" s="45">
        <v>-1.6881642061729873E-2</v>
      </c>
      <c r="Z10" s="45">
        <v>8.4525029827420828E-3</v>
      </c>
      <c r="AA10" s="45">
        <v>-6.2290401522704597E-2</v>
      </c>
      <c r="AB10" s="45">
        <v>-3.5197637528184056E-2</v>
      </c>
      <c r="AC10" s="45">
        <v>-3.2919913320116179E-2</v>
      </c>
      <c r="AD10" s="45">
        <v>-4.8666045056696805E-2</v>
      </c>
      <c r="AE10" s="45">
        <v>-7.0593157484358016E-2</v>
      </c>
      <c r="AF10" s="45">
        <v>-3.1316819632224768E-2</v>
      </c>
      <c r="AG10" s="45">
        <v>-1.4562338416081899E-2</v>
      </c>
      <c r="AH10" s="45">
        <v>-1.9065654950033428E-3</v>
      </c>
      <c r="AI10" s="45">
        <v>-8.4830026425404159E-2</v>
      </c>
      <c r="AJ10" s="45">
        <v>-0.11857722594679865</v>
      </c>
      <c r="AK10" s="45">
        <v>-8.1414415773854443E-2</v>
      </c>
      <c r="AL10" s="45">
        <v>-3.3869356771873749E-2</v>
      </c>
      <c r="AM10" s="45">
        <v>-7.2652773994370312E-2</v>
      </c>
      <c r="AN10" s="45">
        <v>-7.8264032957416907E-3</v>
      </c>
      <c r="AO10" s="45">
        <v>3.9475504838801245E-3</v>
      </c>
      <c r="AP10" s="45">
        <v>2.3412020500077679E-2</v>
      </c>
      <c r="AQ10" s="45">
        <v>5.3851506375296232E-2</v>
      </c>
      <c r="AR10" s="45">
        <v>1.7147064178785476E-2</v>
      </c>
      <c r="AS10" s="45">
        <v>-5.636261039591639E-3</v>
      </c>
      <c r="AT10" s="45">
        <v>5.3174503394518513E-2</v>
      </c>
      <c r="AU10" s="45">
        <v>6.1020911620435436E-2</v>
      </c>
      <c r="AV10" s="45">
        <v>3.7921962737237025E-2</v>
      </c>
      <c r="AW10" s="45">
        <v>2.7082967900368349E-2</v>
      </c>
      <c r="AX10" s="45">
        <v>9.7387880846786401E-2</v>
      </c>
      <c r="AY10" s="45">
        <v>0.11640090045388307</v>
      </c>
      <c r="AZ10" s="45">
        <v>8.1175089923866572E-2</v>
      </c>
      <c r="BA10" s="45">
        <v>4.4333353831239541E-2</v>
      </c>
      <c r="BB10" s="45">
        <v>9.0232802022014391E-2</v>
      </c>
      <c r="BC10" s="45">
        <v>3.1201726728315393E-2</v>
      </c>
      <c r="BD10" s="45">
        <v>6.8004651966576679E-3</v>
      </c>
      <c r="BE10" s="45">
        <v>4.3746454339887997E-3</v>
      </c>
      <c r="BF10" s="45">
        <v>2.6343937085430258E-2</v>
      </c>
      <c r="BG10" s="45">
        <v>1.5639827892792335E-2</v>
      </c>
      <c r="BH10" s="45">
        <v>6.2611281770319493E-5</v>
      </c>
      <c r="BI10" s="45">
        <v>5.6852146475572962E-2</v>
      </c>
      <c r="BJ10" s="45">
        <v>7.5228303420714959E-2</v>
      </c>
      <c r="BK10" s="45">
        <v>7.2690078154305504E-2</v>
      </c>
      <c r="BL10" s="45">
        <v>4.3876922878589131E-2</v>
      </c>
      <c r="BM10" s="45">
        <v>6.7844814485139293E-2</v>
      </c>
      <c r="BN10" s="45">
        <v>7.8610724281991506E-2</v>
      </c>
      <c r="BO10" s="45">
        <v>6.7688592110124346E-2</v>
      </c>
      <c r="BP10" s="45">
        <v>9.5764512073524932E-2</v>
      </c>
      <c r="BQ10" s="45">
        <v>8.4903735123699031E-2</v>
      </c>
      <c r="BR10" s="45">
        <v>9.4232802698091644E-2</v>
      </c>
      <c r="BS10" s="45">
        <v>7.7599233587816396E-2</v>
      </c>
      <c r="BT10" s="45">
        <v>6.0440117920938896E-2</v>
      </c>
      <c r="BU10" s="45">
        <v>0.12760804020100502</v>
      </c>
      <c r="BV10" s="45">
        <v>9.6725407519253292E-2</v>
      </c>
      <c r="BW10" s="45">
        <v>-3.2996995434006027E-2</v>
      </c>
      <c r="BX10" s="45">
        <v>2.8813284278124907E-2</v>
      </c>
      <c r="BY10" s="45">
        <v>2.7454181878221906E-2</v>
      </c>
      <c r="BZ10" s="45">
        <v>5.793392327986796E-2</v>
      </c>
      <c r="CA10" s="45">
        <v>3.2502033587520462E-2</v>
      </c>
      <c r="CB10" s="45">
        <v>-3.8458544180615117E-3</v>
      </c>
      <c r="CC10" s="45">
        <v>1.1741411491701548E-2</v>
      </c>
      <c r="CD10" s="45">
        <v>2.7162305204854464E-2</v>
      </c>
      <c r="CE10" s="45"/>
      <c r="CF10" s="45"/>
      <c r="CG10" s="45"/>
      <c r="CH10" s="45"/>
      <c r="CI10" s="4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Головна</vt:lpstr>
      <vt:lpstr>Таблиця</vt:lpstr>
      <vt:lpstr>Стат пенсії</vt:lpstr>
      <vt:lpstr>Стат ВВП</vt:lpstr>
      <vt:lpstr>Прогнози 2016-19</vt:lpstr>
      <vt:lpstr>Інвестиції експорт 2015vs2013</vt:lpstr>
      <vt:lpstr>Секторальні баланси</vt:lpstr>
      <vt:lpstr>Головна!Область_печати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Alexander.Valchyshen</cp:lastModifiedBy>
  <cp:lastPrinted>2016-03-22T16:42:19Z</cp:lastPrinted>
  <dcterms:created xsi:type="dcterms:W3CDTF">2016-03-19T10:26:01Z</dcterms:created>
  <dcterms:modified xsi:type="dcterms:W3CDTF">2016-03-23T18:04:30Z</dcterms:modified>
</cp:coreProperties>
</file>